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H:\新建文件夹 (3)\电子表格\分发喵了个咪\多页\"/>
    </mc:Choice>
  </mc:AlternateContent>
  <xr:revisionPtr revIDLastSave="0" documentId="13_ncr:1_{80CADD03-0270-4FD7-A477-68211AD18264}" xr6:coauthVersionLast="38" xr6:coauthVersionMax="38" xr10:uidLastSave="{00000000-0000-0000-0000-000000000000}"/>
  <bookViews>
    <workbookView xWindow="0" yWindow="0" windowWidth="28695" windowHeight="13065" tabRatio="792" xr2:uid="{00000000-000D-0000-FFFF-FFFF00000000}"/>
  </bookViews>
  <sheets>
    <sheet name="首页" sheetId="14" r:id="rId1"/>
    <sheet name="税率表" sheetId="1" r:id="rId2"/>
    <sheet name="员工基础资料表" sheetId="2" r:id="rId3"/>
    <sheet name="考勤统计表" sheetId="3" r:id="rId4"/>
    <sheet name="工资明细表" sheetId="4" r:id="rId5"/>
    <sheet name="部门汇总" sheetId="12" r:id="rId6"/>
    <sheet name="查询员工工资" sheetId="15" r:id="rId7"/>
    <sheet name="银行发放表" sheetId="5" r:id="rId8"/>
    <sheet name="工资条" sheetId="8" r:id="rId9"/>
    <sheet name="工资凭证表" sheetId="9" r:id="rId10"/>
    <sheet name="设计说明" sheetId="7" r:id="rId11"/>
  </sheets>
  <externalReferences>
    <externalReference r:id="rId12"/>
  </externalReferences>
  <definedNames>
    <definedName name="_Order1" hidden="1">255</definedName>
    <definedName name="CATV直接费" hidden="1">{"'现金流量表（全部投资）'!$B$4:$P$23"}</definedName>
    <definedName name="HTML_CodePage" hidden="1">936</definedName>
    <definedName name="HTML_Control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menjin" hidden="1">{"'现金流量表（全部投资）'!$B$4:$P$23"}</definedName>
    <definedName name="_xlnm.Print_Area" localSheetId="5">部门汇总!$A$1:$E$22</definedName>
    <definedName name="_xlnm.Print_Area" localSheetId="4">工资明细表!$A$1:$Q$24</definedName>
    <definedName name="_xlnm.Print_Area" localSheetId="9">工资凭证表!$A$1:$H$27</definedName>
    <definedName name="_xlnm.Print_Area" localSheetId="8">工资条!$A$1:$P$60</definedName>
    <definedName name="_xlnm.Print_Area" localSheetId="3">考勤统计表!$A$1:$L$23</definedName>
    <definedName name="_xlnm.Print_Area" localSheetId="10">设计说明!$A$1:$D$15</definedName>
    <definedName name="_xlnm.Print_Area" localSheetId="1">税率表!$A$1:$F$13</definedName>
    <definedName name="_xlnm.Print_Area" localSheetId="7">银行发放表!$A$1:$D$23</definedName>
    <definedName name="_xlnm.Print_Area" localSheetId="2">员工基础资料表!$A$1:$H$23</definedName>
    <definedName name="门禁H" hidden="1">{"'现金流量表（全部投资）'!$B$4:$P$23"}</definedName>
    <definedName name="填表日期">#REF!</definedName>
    <definedName name="项目名称">#REF!</definedName>
    <definedName name="月">[1]后台数据库!$G$1:$G$12</definedName>
  </definedNames>
  <calcPr calcId="181029"/>
</workbook>
</file>

<file path=xl/calcChain.xml><?xml version="1.0" encoding="utf-8"?>
<calcChain xmlns="http://schemas.openxmlformats.org/spreadsheetml/2006/main">
  <c r="A15" i="7" l="1"/>
  <c r="A14" i="7"/>
  <c r="A13" i="7"/>
  <c r="A12" i="7"/>
  <c r="A11" i="7"/>
  <c r="A10" i="7"/>
  <c r="A9" i="7"/>
  <c r="A8" i="7"/>
  <c r="A7" i="7"/>
  <c r="A6" i="7"/>
  <c r="A5" i="7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A60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A59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58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A57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A55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A54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A52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51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49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48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46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45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42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40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39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37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36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33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30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27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25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24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2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21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19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18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16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15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13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12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10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9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7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6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A4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A3" i="8"/>
  <c r="P1" i="8"/>
  <c r="O1" i="8"/>
  <c r="N1" i="8"/>
  <c r="M1" i="8"/>
  <c r="L1" i="8"/>
  <c r="K1" i="8"/>
  <c r="J1" i="8"/>
  <c r="I1" i="8"/>
  <c r="H1" i="8"/>
  <c r="G1" i="8"/>
  <c r="F1" i="8"/>
  <c r="E1" i="8"/>
  <c r="D1" i="8"/>
  <c r="C1" i="8"/>
  <c r="B1" i="8"/>
  <c r="A1" i="8"/>
  <c r="B22" i="4"/>
  <c r="B56" i="8" s="1"/>
  <c r="A22" i="4"/>
  <c r="A21" i="4"/>
  <c r="C20" i="4"/>
  <c r="A20" i="4"/>
  <c r="C19" i="4"/>
  <c r="B19" i="4"/>
  <c r="B47" i="8" s="1"/>
  <c r="A19" i="4"/>
  <c r="A20" i="5" s="1"/>
  <c r="D20" i="5" s="1"/>
  <c r="A18" i="4"/>
  <c r="B17" i="4"/>
  <c r="B41" i="8" s="1"/>
  <c r="A17" i="4"/>
  <c r="A16" i="4"/>
  <c r="C15" i="4"/>
  <c r="B15" i="4"/>
  <c r="B35" i="8" s="1"/>
  <c r="A15" i="4"/>
  <c r="C14" i="4"/>
  <c r="B14" i="4"/>
  <c r="B32" i="8" s="1"/>
  <c r="A14" i="4"/>
  <c r="B13" i="4"/>
  <c r="B29" i="8" s="1"/>
  <c r="A13" i="4"/>
  <c r="A12" i="4"/>
  <c r="C11" i="4"/>
  <c r="A11" i="4"/>
  <c r="C10" i="4"/>
  <c r="B10" i="4"/>
  <c r="B20" i="8" s="1"/>
  <c r="A10" i="4"/>
  <c r="B9" i="4"/>
  <c r="B17" i="8" s="1"/>
  <c r="A9" i="4"/>
  <c r="A8" i="4"/>
  <c r="C7" i="4"/>
  <c r="A7" i="4"/>
  <c r="G6" i="4"/>
  <c r="G8" i="8" s="1"/>
  <c r="C6" i="4"/>
  <c r="B6" i="4"/>
  <c r="A6" i="4"/>
  <c r="B5" i="4"/>
  <c r="A5" i="4"/>
  <c r="E4" i="4"/>
  <c r="A4" i="4"/>
  <c r="F23" i="3"/>
  <c r="C23" i="3"/>
  <c r="B23" i="3"/>
  <c r="A23" i="3"/>
  <c r="F22" i="3"/>
  <c r="C22" i="3"/>
  <c r="A22" i="3"/>
  <c r="B22" i="3" s="1"/>
  <c r="F21" i="3"/>
  <c r="A21" i="3"/>
  <c r="F20" i="3"/>
  <c r="B20" i="3"/>
  <c r="A20" i="3"/>
  <c r="C20" i="3" s="1"/>
  <c r="F19" i="3"/>
  <c r="C19" i="3"/>
  <c r="B19" i="3"/>
  <c r="A19" i="3"/>
  <c r="F18" i="3"/>
  <c r="C18" i="3"/>
  <c r="A18" i="3"/>
  <c r="B18" i="3" s="1"/>
  <c r="F17" i="3"/>
  <c r="A17" i="3"/>
  <c r="F16" i="3"/>
  <c r="B16" i="3"/>
  <c r="A16" i="3"/>
  <c r="C16" i="3" s="1"/>
  <c r="F15" i="3"/>
  <c r="C15" i="3"/>
  <c r="B15" i="3"/>
  <c r="A15" i="3"/>
  <c r="F14" i="3"/>
  <c r="C14" i="3"/>
  <c r="A14" i="3"/>
  <c r="B14" i="3" s="1"/>
  <c r="F13" i="3"/>
  <c r="A13" i="3"/>
  <c r="F12" i="3"/>
  <c r="B12" i="3"/>
  <c r="A12" i="3"/>
  <c r="C12" i="3" s="1"/>
  <c r="F11" i="3"/>
  <c r="C11" i="3"/>
  <c r="B11" i="3"/>
  <c r="A11" i="3"/>
  <c r="F10" i="3"/>
  <c r="C10" i="3"/>
  <c r="A10" i="3"/>
  <c r="B10" i="3" s="1"/>
  <c r="F9" i="3"/>
  <c r="A9" i="3"/>
  <c r="F8" i="3"/>
  <c r="A8" i="3"/>
  <c r="C8" i="3" s="1"/>
  <c r="F7" i="3"/>
  <c r="C7" i="3"/>
  <c r="B7" i="3"/>
  <c r="A7" i="3"/>
  <c r="F6" i="3"/>
  <c r="C6" i="3"/>
  <c r="A6" i="3"/>
  <c r="B6" i="3" s="1"/>
  <c r="F5" i="3"/>
  <c r="A5" i="3"/>
  <c r="L5" i="14"/>
  <c r="L17" i="3" s="1"/>
  <c r="B5" i="8" l="1"/>
  <c r="H20" i="2"/>
  <c r="F19" i="4" s="1"/>
  <c r="F47" i="8" s="1"/>
  <c r="G10" i="4"/>
  <c r="G20" i="8" s="1"/>
  <c r="H15" i="2"/>
  <c r="F14" i="4" s="1"/>
  <c r="F32" i="8" s="1"/>
  <c r="H23" i="2"/>
  <c r="B8" i="3"/>
  <c r="L12" i="3"/>
  <c r="C4" i="15"/>
  <c r="A2" i="4"/>
  <c r="L20" i="3"/>
  <c r="L16" i="3"/>
  <c r="L23" i="3"/>
  <c r="O22" i="4" s="1"/>
  <c r="O56" i="8" s="1"/>
  <c r="L19" i="3"/>
  <c r="L15" i="3"/>
  <c r="L11" i="3"/>
  <c r="L7" i="3"/>
  <c r="O6" i="4" s="1"/>
  <c r="O8" i="8" s="1"/>
  <c r="H22" i="2"/>
  <c r="H18" i="2"/>
  <c r="H14" i="2"/>
  <c r="F13" i="4" s="1"/>
  <c r="F29" i="8" s="1"/>
  <c r="H10" i="2"/>
  <c r="F9" i="4" s="1"/>
  <c r="F17" i="8" s="1"/>
  <c r="H6" i="2"/>
  <c r="F5" i="4" s="1"/>
  <c r="F5" i="8" s="1"/>
  <c r="L14" i="3"/>
  <c r="L10" i="3"/>
  <c r="L6" i="3"/>
  <c r="H21" i="2"/>
  <c r="H17" i="2"/>
  <c r="H9" i="2"/>
  <c r="H5" i="2"/>
  <c r="L22" i="3"/>
  <c r="L18" i="3"/>
  <c r="H13" i="2"/>
  <c r="C9" i="3"/>
  <c r="B9" i="3"/>
  <c r="H7" i="2"/>
  <c r="F6" i="4" s="1"/>
  <c r="F8" i="8" s="1"/>
  <c r="H8" i="2"/>
  <c r="H16" i="2"/>
  <c r="F15" i="4" s="1"/>
  <c r="F35" i="8" s="1"/>
  <c r="N21" i="4"/>
  <c r="N53" i="8" s="1"/>
  <c r="D21" i="4"/>
  <c r="O19" i="4"/>
  <c r="O47" i="8" s="1"/>
  <c r="D19" i="4"/>
  <c r="G15" i="4"/>
  <c r="G35" i="8" s="1"/>
  <c r="O11" i="4"/>
  <c r="O23" i="8" s="1"/>
  <c r="G11" i="4"/>
  <c r="G23" i="8" s="1"/>
  <c r="N10" i="4"/>
  <c r="N20" i="8" s="1"/>
  <c r="G7" i="4"/>
  <c r="G11" i="8" s="1"/>
  <c r="N6" i="4"/>
  <c r="N8" i="8" s="1"/>
  <c r="N19" i="4"/>
  <c r="N47" i="8" s="1"/>
  <c r="C5" i="3"/>
  <c r="B5" i="3"/>
  <c r="G19" i="4"/>
  <c r="G47" i="8" s="1"/>
  <c r="N17" i="4"/>
  <c r="N41" i="8" s="1"/>
  <c r="D17" i="4"/>
  <c r="O15" i="4"/>
  <c r="O35" i="8" s="1"/>
  <c r="D15" i="4"/>
  <c r="N14" i="4"/>
  <c r="N32" i="8" s="1"/>
  <c r="D14" i="4"/>
  <c r="D10" i="4"/>
  <c r="D6" i="4"/>
  <c r="E21" i="4"/>
  <c r="E53" i="8" s="1"/>
  <c r="O18" i="4"/>
  <c r="O44" i="8" s="1"/>
  <c r="E18" i="4"/>
  <c r="E44" i="8" s="1"/>
  <c r="E16" i="4"/>
  <c r="E38" i="8" s="1"/>
  <c r="N15" i="4"/>
  <c r="N35" i="8" s="1"/>
  <c r="G14" i="4"/>
  <c r="G32" i="8" s="1"/>
  <c r="N13" i="4"/>
  <c r="N29" i="8" s="1"/>
  <c r="G22" i="4"/>
  <c r="G56" i="8" s="1"/>
  <c r="L9" i="3"/>
  <c r="C13" i="3"/>
  <c r="B13" i="3"/>
  <c r="L21" i="3"/>
  <c r="A2" i="8"/>
  <c r="A5" i="5"/>
  <c r="D5" i="5" s="1"/>
  <c r="D4" i="4"/>
  <c r="G4" i="4"/>
  <c r="C4" i="4"/>
  <c r="N4" i="4"/>
  <c r="F4" i="4"/>
  <c r="B4" i="4"/>
  <c r="D7" i="4"/>
  <c r="A14" i="8"/>
  <c r="A9" i="5"/>
  <c r="D9" i="5" s="1"/>
  <c r="D8" i="4"/>
  <c r="O8" i="4"/>
  <c r="O14" i="8" s="1"/>
  <c r="G8" i="4"/>
  <c r="G14" i="8" s="1"/>
  <c r="C8" i="4"/>
  <c r="B8" i="4"/>
  <c r="B14" i="8" s="1"/>
  <c r="N8" i="4"/>
  <c r="N14" i="8" s="1"/>
  <c r="F8" i="4"/>
  <c r="F14" i="8" s="1"/>
  <c r="O10" i="4"/>
  <c r="O20" i="8" s="1"/>
  <c r="D11" i="4"/>
  <c r="A26" i="8"/>
  <c r="A13" i="5"/>
  <c r="D13" i="5" s="1"/>
  <c r="D12" i="4"/>
  <c r="G12" i="4"/>
  <c r="G26" i="8" s="1"/>
  <c r="C12" i="4"/>
  <c r="N12" i="4"/>
  <c r="N26" i="8" s="1"/>
  <c r="F12" i="4"/>
  <c r="F26" i="8" s="1"/>
  <c r="B12" i="4"/>
  <c r="B26" i="8" s="1"/>
  <c r="H12" i="2"/>
  <c r="L5" i="3"/>
  <c r="O4" i="4" s="1"/>
  <c r="L13" i="3"/>
  <c r="O12" i="4" s="1"/>
  <c r="O26" i="8" s="1"/>
  <c r="C21" i="3"/>
  <c r="B21" i="3"/>
  <c r="H11" i="2"/>
  <c r="F10" i="4" s="1"/>
  <c r="F20" i="8" s="1"/>
  <c r="H19" i="2"/>
  <c r="F18" i="4" s="1"/>
  <c r="F44" i="8" s="1"/>
  <c r="L8" i="3"/>
  <c r="O7" i="4" s="1"/>
  <c r="O11" i="8" s="1"/>
  <c r="C17" i="3"/>
  <c r="B17" i="3"/>
  <c r="E2" i="8"/>
  <c r="D5" i="4"/>
  <c r="N5" i="4"/>
  <c r="N5" i="8" s="1"/>
  <c r="C8" i="8"/>
  <c r="B7" i="5"/>
  <c r="E8" i="4"/>
  <c r="E14" i="8" s="1"/>
  <c r="D9" i="4"/>
  <c r="N9" i="4"/>
  <c r="N17" i="8" s="1"/>
  <c r="C20" i="8"/>
  <c r="B11" i="5"/>
  <c r="E12" i="4"/>
  <c r="E26" i="8" s="1"/>
  <c r="D13" i="4"/>
  <c r="C35" i="8"/>
  <c r="B16" i="5"/>
  <c r="A11" i="8"/>
  <c r="A8" i="5"/>
  <c r="D8" i="5" s="1"/>
  <c r="C9" i="4"/>
  <c r="O9" i="4"/>
  <c r="O17" i="8" s="1"/>
  <c r="A23" i="8"/>
  <c r="A12" i="5"/>
  <c r="D12" i="5" s="1"/>
  <c r="E11" i="4"/>
  <c r="E23" i="8" s="1"/>
  <c r="C13" i="4"/>
  <c r="G13" i="4"/>
  <c r="G29" i="8" s="1"/>
  <c r="O13" i="4"/>
  <c r="O29" i="8" s="1"/>
  <c r="N16" i="4"/>
  <c r="N38" i="8" s="1"/>
  <c r="F16" i="4"/>
  <c r="F38" i="8" s="1"/>
  <c r="B16" i="4"/>
  <c r="B38" i="8" s="1"/>
  <c r="A38" i="8"/>
  <c r="A17" i="5"/>
  <c r="D17" i="5" s="1"/>
  <c r="G16" i="4"/>
  <c r="G38" i="8" s="1"/>
  <c r="A19" i="5"/>
  <c r="D19" i="5" s="1"/>
  <c r="D18" i="4"/>
  <c r="A44" i="8"/>
  <c r="D20" i="4"/>
  <c r="O20" i="4"/>
  <c r="O50" i="8" s="1"/>
  <c r="O21" i="4"/>
  <c r="O53" i="8" s="1"/>
  <c r="G21" i="4"/>
  <c r="G53" i="8" s="1"/>
  <c r="C21" i="4"/>
  <c r="A53" i="8"/>
  <c r="A22" i="5"/>
  <c r="D22" i="5" s="1"/>
  <c r="F21" i="4"/>
  <c r="F53" i="8" s="1"/>
  <c r="C22" i="4"/>
  <c r="N22" i="4"/>
  <c r="N56" i="8" s="1"/>
  <c r="C32" i="8"/>
  <c r="B15" i="5"/>
  <c r="C50" i="8"/>
  <c r="B21" i="5"/>
  <c r="C5" i="4"/>
  <c r="G5" i="4"/>
  <c r="G5" i="8" s="1"/>
  <c r="O5" i="4"/>
  <c r="O5" i="8" s="1"/>
  <c r="E7" i="4"/>
  <c r="E11" i="8" s="1"/>
  <c r="G9" i="4"/>
  <c r="G17" i="8" s="1"/>
  <c r="A8" i="8"/>
  <c r="A7" i="5"/>
  <c r="D7" i="5" s="1"/>
  <c r="E6" i="4"/>
  <c r="E8" i="8" s="1"/>
  <c r="B7" i="4"/>
  <c r="F7" i="4"/>
  <c r="F11" i="8" s="1"/>
  <c r="N7" i="4"/>
  <c r="N11" i="8" s="1"/>
  <c r="A20" i="8"/>
  <c r="A11" i="5"/>
  <c r="D11" i="5" s="1"/>
  <c r="E10" i="4"/>
  <c r="E20" i="8" s="1"/>
  <c r="B11" i="4"/>
  <c r="B23" i="8" s="1"/>
  <c r="F11" i="4"/>
  <c r="F23" i="8" s="1"/>
  <c r="N11" i="4"/>
  <c r="N23" i="8" s="1"/>
  <c r="A32" i="8"/>
  <c r="A15" i="5"/>
  <c r="D15" i="5" s="1"/>
  <c r="E14" i="4"/>
  <c r="E32" i="8" s="1"/>
  <c r="O14" i="4"/>
  <c r="O32" i="8" s="1"/>
  <c r="E15" i="4"/>
  <c r="E35" i="8" s="1"/>
  <c r="C16" i="4"/>
  <c r="E17" i="4"/>
  <c r="E41" i="8" s="1"/>
  <c r="B18" i="4"/>
  <c r="B44" i="8" s="1"/>
  <c r="G18" i="4"/>
  <c r="G44" i="8" s="1"/>
  <c r="C47" i="8"/>
  <c r="B20" i="5"/>
  <c r="E20" i="4"/>
  <c r="E50" i="8" s="1"/>
  <c r="B21" i="4"/>
  <c r="B53" i="8" s="1"/>
  <c r="E22" i="4"/>
  <c r="E56" i="8" s="1"/>
  <c r="A5" i="8"/>
  <c r="A6" i="5"/>
  <c r="D6" i="5" s="1"/>
  <c r="E5" i="4"/>
  <c r="E5" i="8" s="1"/>
  <c r="B8" i="8"/>
  <c r="C11" i="8"/>
  <c r="B8" i="5"/>
  <c r="A17" i="8"/>
  <c r="A10" i="5"/>
  <c r="D10" i="5" s="1"/>
  <c r="E9" i="4"/>
  <c r="E17" i="8" s="1"/>
  <c r="C23" i="8"/>
  <c r="B12" i="5"/>
  <c r="A29" i="8"/>
  <c r="A14" i="5"/>
  <c r="D14" i="5" s="1"/>
  <c r="E13" i="4"/>
  <c r="E29" i="8" s="1"/>
  <c r="D16" i="4"/>
  <c r="O16" i="4"/>
  <c r="O38" i="8" s="1"/>
  <c r="O17" i="4"/>
  <c r="O41" i="8" s="1"/>
  <c r="G17" i="4"/>
  <c r="G41" i="8" s="1"/>
  <c r="C17" i="4"/>
  <c r="A41" i="8"/>
  <c r="A18" i="5"/>
  <c r="D18" i="5" s="1"/>
  <c r="F17" i="4"/>
  <c r="F41" i="8" s="1"/>
  <c r="C18" i="4"/>
  <c r="N18" i="4"/>
  <c r="N44" i="8" s="1"/>
  <c r="N20" i="4"/>
  <c r="N50" i="8" s="1"/>
  <c r="F20" i="4"/>
  <c r="F50" i="8" s="1"/>
  <c r="B20" i="4"/>
  <c r="B50" i="8" s="1"/>
  <c r="A50" i="8"/>
  <c r="A21" i="5"/>
  <c r="D21" i="5" s="1"/>
  <c r="G20" i="4"/>
  <c r="G50" i="8" s="1"/>
  <c r="A23" i="5"/>
  <c r="D23" i="5" s="1"/>
  <c r="D22" i="4"/>
  <c r="A56" i="8"/>
  <c r="F22" i="4"/>
  <c r="F56" i="8" s="1"/>
  <c r="A16" i="5"/>
  <c r="D16" i="5" s="1"/>
  <c r="A35" i="8"/>
  <c r="A47" i="8"/>
  <c r="E19" i="4"/>
  <c r="E47" i="8" s="1"/>
  <c r="O2" i="8" l="1"/>
  <c r="O24" i="4"/>
  <c r="C44" i="8"/>
  <c r="B19" i="5"/>
  <c r="C41" i="8"/>
  <c r="B18" i="5"/>
  <c r="D38" i="8"/>
  <c r="H16" i="4"/>
  <c r="C17" i="8"/>
  <c r="B10" i="5"/>
  <c r="D5" i="8"/>
  <c r="H5" i="4"/>
  <c r="B2" i="8"/>
  <c r="C2" i="8"/>
  <c r="B5" i="5"/>
  <c r="D24" i="4"/>
  <c r="D2" i="8"/>
  <c r="H4" i="4"/>
  <c r="D20" i="8"/>
  <c r="H10" i="4"/>
  <c r="D53" i="8"/>
  <c r="H21" i="4"/>
  <c r="D56" i="8"/>
  <c r="H22" i="4"/>
  <c r="C38" i="8"/>
  <c r="B17" i="5"/>
  <c r="C56" i="8"/>
  <c r="B23" i="5"/>
  <c r="C53" i="8"/>
  <c r="B22" i="5"/>
  <c r="E24" i="4"/>
  <c r="D23" i="8"/>
  <c r="H11" i="4"/>
  <c r="F2" i="8"/>
  <c r="F24" i="4"/>
  <c r="G2" i="8"/>
  <c r="G24" i="4"/>
  <c r="D32" i="8"/>
  <c r="H14" i="4"/>
  <c r="D41" i="8"/>
  <c r="H17" i="4"/>
  <c r="C16" i="15"/>
  <c r="F7" i="15"/>
  <c r="C19" i="15"/>
  <c r="I13" i="15"/>
  <c r="F10" i="15"/>
  <c r="I16" i="15"/>
  <c r="C10" i="15"/>
  <c r="C13" i="15"/>
  <c r="I7" i="15"/>
  <c r="B11" i="8"/>
  <c r="D50" i="8"/>
  <c r="H20" i="4"/>
  <c r="D44" i="8"/>
  <c r="H18" i="4"/>
  <c r="C29" i="8"/>
  <c r="B14" i="5"/>
  <c r="D29" i="8"/>
  <c r="H13" i="4"/>
  <c r="C26" i="8"/>
  <c r="B13" i="5"/>
  <c r="D26" i="8"/>
  <c r="H12" i="4"/>
  <c r="D11" i="8"/>
  <c r="H7" i="4"/>
  <c r="D47" i="8"/>
  <c r="H19" i="4"/>
  <c r="C5" i="8"/>
  <c r="B6" i="5"/>
  <c r="D17" i="8"/>
  <c r="H9" i="4"/>
  <c r="C14" i="8"/>
  <c r="B9" i="5"/>
  <c r="D14" i="8"/>
  <c r="H8" i="4"/>
  <c r="N2" i="8"/>
  <c r="N24" i="4"/>
  <c r="D8" i="8"/>
  <c r="H6" i="4"/>
  <c r="D35" i="8"/>
  <c r="H15" i="4"/>
  <c r="H8" i="8" l="1"/>
  <c r="I6" i="4"/>
  <c r="H17" i="8"/>
  <c r="I9" i="4"/>
  <c r="H29" i="8"/>
  <c r="I13" i="4"/>
  <c r="G11" i="9"/>
  <c r="G18" i="9"/>
  <c r="H32" i="8"/>
  <c r="I14" i="4"/>
  <c r="H5" i="8"/>
  <c r="I5" i="4"/>
  <c r="H38" i="8"/>
  <c r="I16" i="4"/>
  <c r="H14" i="8"/>
  <c r="I8" i="4"/>
  <c r="H47" i="8"/>
  <c r="I19" i="4"/>
  <c r="H26" i="8"/>
  <c r="I12" i="4"/>
  <c r="H44" i="8"/>
  <c r="I18" i="4"/>
  <c r="H35" i="8"/>
  <c r="I15" i="4"/>
  <c r="H11" i="8"/>
  <c r="I7" i="4"/>
  <c r="H50" i="8"/>
  <c r="I20" i="4"/>
  <c r="H53" i="8"/>
  <c r="I21" i="4"/>
  <c r="H2" i="8"/>
  <c r="H24" i="4"/>
  <c r="I4" i="4"/>
  <c r="H41" i="8"/>
  <c r="I17" i="4"/>
  <c r="H23" i="8"/>
  <c r="I11" i="4"/>
  <c r="G20" i="9"/>
  <c r="G13" i="9"/>
  <c r="H56" i="8"/>
  <c r="I22" i="4"/>
  <c r="H20" i="8"/>
  <c r="I10" i="4"/>
  <c r="I2" i="8" l="1"/>
  <c r="I24" i="4"/>
  <c r="K4" i="4"/>
  <c r="J4" i="4"/>
  <c r="I44" i="8"/>
  <c r="J18" i="4"/>
  <c r="K18" i="4"/>
  <c r="K44" i="8" s="1"/>
  <c r="I5" i="8"/>
  <c r="J5" i="4"/>
  <c r="K5" i="4"/>
  <c r="K5" i="8" s="1"/>
  <c r="I29" i="8"/>
  <c r="J13" i="4"/>
  <c r="K13" i="4"/>
  <c r="K29" i="8" s="1"/>
  <c r="I20" i="8"/>
  <c r="J10" i="4"/>
  <c r="K10" i="4"/>
  <c r="K20" i="8" s="1"/>
  <c r="I56" i="8"/>
  <c r="K22" i="4"/>
  <c r="J22" i="4"/>
  <c r="I41" i="8"/>
  <c r="J17" i="4"/>
  <c r="K17" i="4"/>
  <c r="K41" i="8" s="1"/>
  <c r="I53" i="8"/>
  <c r="J21" i="4"/>
  <c r="K21" i="4"/>
  <c r="K53" i="8" s="1"/>
  <c r="I14" i="8"/>
  <c r="J8" i="4"/>
  <c r="K8" i="4"/>
  <c r="K14" i="8" s="1"/>
  <c r="I38" i="8"/>
  <c r="K16" i="4"/>
  <c r="K38" i="8" s="1"/>
  <c r="J16" i="4"/>
  <c r="I35" i="8"/>
  <c r="K15" i="4"/>
  <c r="K35" i="8" s="1"/>
  <c r="J15" i="4"/>
  <c r="I32" i="8"/>
  <c r="K14" i="4"/>
  <c r="K32" i="8" s="1"/>
  <c r="J14" i="4"/>
  <c r="I8" i="8"/>
  <c r="J6" i="4"/>
  <c r="K6" i="4"/>
  <c r="K8" i="8" s="1"/>
  <c r="I23" i="8"/>
  <c r="K11" i="4"/>
  <c r="K23" i="8" s="1"/>
  <c r="J11" i="4"/>
  <c r="I50" i="8"/>
  <c r="K20" i="4"/>
  <c r="K50" i="8" s="1"/>
  <c r="J20" i="4"/>
  <c r="I11" i="8"/>
  <c r="K7" i="4"/>
  <c r="K11" i="8" s="1"/>
  <c r="J7" i="4"/>
  <c r="I26" i="8"/>
  <c r="K12" i="4"/>
  <c r="K26" i="8" s="1"/>
  <c r="J12" i="4"/>
  <c r="I47" i="8"/>
  <c r="J19" i="4"/>
  <c r="K19" i="4"/>
  <c r="K47" i="8" s="1"/>
  <c r="I17" i="8"/>
  <c r="J9" i="4"/>
  <c r="K9" i="4"/>
  <c r="K17" i="8" s="1"/>
  <c r="J23" i="8" l="1"/>
  <c r="L11" i="4"/>
  <c r="J8" i="8"/>
  <c r="L6" i="4"/>
  <c r="J53" i="8"/>
  <c r="L21" i="4"/>
  <c r="J29" i="8"/>
  <c r="L13" i="4"/>
  <c r="J2" i="8"/>
  <c r="J24" i="4"/>
  <c r="L4" i="4"/>
  <c r="J47" i="8"/>
  <c r="L19" i="4"/>
  <c r="J50" i="8"/>
  <c r="L20" i="4"/>
  <c r="J35" i="8"/>
  <c r="L15" i="4"/>
  <c r="J38" i="8"/>
  <c r="L16" i="4"/>
  <c r="J14" i="8"/>
  <c r="L8" i="4"/>
  <c r="J56" i="8"/>
  <c r="F13" i="15"/>
  <c r="L22" i="4"/>
  <c r="J20" i="8"/>
  <c r="L10" i="4"/>
  <c r="K2" i="8"/>
  <c r="K24" i="4"/>
  <c r="J17" i="8"/>
  <c r="L9" i="4"/>
  <c r="J11" i="8"/>
  <c r="L7" i="4"/>
  <c r="J32" i="8"/>
  <c r="L14" i="4"/>
  <c r="K56" i="8"/>
  <c r="F16" i="15"/>
  <c r="J44" i="8"/>
  <c r="L18" i="4"/>
  <c r="J26" i="8"/>
  <c r="L12" i="4"/>
  <c r="J41" i="8"/>
  <c r="L17" i="4"/>
  <c r="J5" i="8"/>
  <c r="L5" i="4"/>
  <c r="L11" i="8" l="1"/>
  <c r="R7" i="4"/>
  <c r="L56" i="8"/>
  <c r="R22" i="4"/>
  <c r="L29" i="8"/>
  <c r="R13" i="4"/>
  <c r="L8" i="8"/>
  <c r="R6" i="4"/>
  <c r="L26" i="8"/>
  <c r="R12" i="4"/>
  <c r="L38" i="8"/>
  <c r="R16" i="4"/>
  <c r="L50" i="8"/>
  <c r="R20" i="4"/>
  <c r="L2" i="8"/>
  <c r="L24" i="4"/>
  <c r="R4" i="4"/>
  <c r="L41" i="8"/>
  <c r="R17" i="4"/>
  <c r="L44" i="8"/>
  <c r="R18" i="4"/>
  <c r="L32" i="8"/>
  <c r="R14" i="4"/>
  <c r="L17" i="8"/>
  <c r="R9" i="4"/>
  <c r="L20" i="8"/>
  <c r="R10" i="4"/>
  <c r="L53" i="8"/>
  <c r="R21" i="4"/>
  <c r="L23" i="8"/>
  <c r="R11" i="4"/>
  <c r="L5" i="8"/>
  <c r="R5" i="4"/>
  <c r="L14" i="8"/>
  <c r="R8" i="4"/>
  <c r="L35" i="8"/>
  <c r="R15" i="4"/>
  <c r="L47" i="8"/>
  <c r="R19" i="4"/>
  <c r="T8" i="4" l="1"/>
  <c r="S8" i="4"/>
  <c r="T5" i="4"/>
  <c r="S5" i="4"/>
  <c r="M5" i="4" s="1"/>
  <c r="T9" i="4"/>
  <c r="S9" i="4"/>
  <c r="S20" i="4"/>
  <c r="T20" i="4"/>
  <c r="T13" i="4"/>
  <c r="M13" i="4" s="1"/>
  <c r="S13" i="4"/>
  <c r="T21" i="4"/>
  <c r="S21" i="4"/>
  <c r="M21" i="4" s="1"/>
  <c r="S10" i="4"/>
  <c r="T10" i="4"/>
  <c r="M10" i="4" s="1"/>
  <c r="T18" i="4"/>
  <c r="M18" i="4" s="1"/>
  <c r="S18" i="4"/>
  <c r="T17" i="4"/>
  <c r="S17" i="4"/>
  <c r="M17" i="4" s="1"/>
  <c r="G4" i="9"/>
  <c r="G3" i="9"/>
  <c r="G9" i="9"/>
  <c r="T12" i="4"/>
  <c r="S12" i="4"/>
  <c r="S6" i="4"/>
  <c r="T6" i="4"/>
  <c r="T14" i="4"/>
  <c r="S14" i="4"/>
  <c r="T22" i="4"/>
  <c r="S22" i="4"/>
  <c r="M22" i="4"/>
  <c r="T7" i="4"/>
  <c r="S7" i="4"/>
  <c r="S15" i="4"/>
  <c r="M15" i="4" s="1"/>
  <c r="T15" i="4"/>
  <c r="T19" i="4"/>
  <c r="S19" i="4"/>
  <c r="T11" i="4"/>
  <c r="S11" i="4"/>
  <c r="M11" i="4" s="1"/>
  <c r="R24" i="4"/>
  <c r="T4" i="4"/>
  <c r="S4" i="4"/>
  <c r="S24" i="4" s="1"/>
  <c r="S16" i="4"/>
  <c r="T16" i="4"/>
  <c r="M16" i="4" s="1"/>
  <c r="M20" i="4" l="1"/>
  <c r="M4" i="4"/>
  <c r="M19" i="4"/>
  <c r="M47" i="8" s="1"/>
  <c r="M7" i="4"/>
  <c r="P7" i="4" s="1"/>
  <c r="M6" i="4"/>
  <c r="M9" i="4"/>
  <c r="M8" i="4"/>
  <c r="M14" i="8" s="1"/>
  <c r="M14" i="4"/>
  <c r="P14" i="4" s="1"/>
  <c r="M12" i="4"/>
  <c r="M26" i="8" s="1"/>
  <c r="M38" i="8"/>
  <c r="P16" i="4"/>
  <c r="M41" i="8"/>
  <c r="P17" i="4"/>
  <c r="M5" i="8"/>
  <c r="P5" i="4"/>
  <c r="M50" i="8"/>
  <c r="P20" i="4"/>
  <c r="P19" i="4"/>
  <c r="M11" i="8"/>
  <c r="M8" i="8"/>
  <c r="P6" i="4"/>
  <c r="M17" i="8"/>
  <c r="P9" i="4"/>
  <c r="P8" i="4"/>
  <c r="M32" i="8"/>
  <c r="P12" i="4"/>
  <c r="M44" i="8"/>
  <c r="P18" i="4"/>
  <c r="M29" i="8"/>
  <c r="P13" i="4"/>
  <c r="T24" i="4"/>
  <c r="M20" i="8"/>
  <c r="P10" i="4"/>
  <c r="M2" i="8"/>
  <c r="M24" i="4"/>
  <c r="P4" i="4"/>
  <c r="M35" i="8"/>
  <c r="P15" i="4"/>
  <c r="M56" i="8"/>
  <c r="I10" i="15"/>
  <c r="P22" i="4"/>
  <c r="M53" i="8"/>
  <c r="P21" i="4"/>
  <c r="M23" i="8"/>
  <c r="P11" i="4"/>
  <c r="P23" i="8" l="1"/>
  <c r="C12" i="5"/>
  <c r="P2" i="8"/>
  <c r="C5" i="5"/>
  <c r="P24" i="4"/>
  <c r="G10" i="9" s="1"/>
  <c r="B5" i="12"/>
  <c r="P44" i="8"/>
  <c r="C19" i="5"/>
  <c r="B8" i="12"/>
  <c r="P32" i="8"/>
  <c r="C15" i="5"/>
  <c r="P17" i="8"/>
  <c r="C10" i="5"/>
  <c r="P11" i="8"/>
  <c r="C8" i="5"/>
  <c r="P50" i="8"/>
  <c r="C21" i="5"/>
  <c r="P41" i="8"/>
  <c r="C18" i="5"/>
  <c r="G12" i="9"/>
  <c r="G19" i="9"/>
  <c r="G21" i="9" s="1"/>
  <c r="P53" i="8"/>
  <c r="C22" i="5"/>
  <c r="P35" i="8"/>
  <c r="C16" i="5"/>
  <c r="P29" i="8"/>
  <c r="C14" i="5"/>
  <c r="B7" i="12"/>
  <c r="P26" i="8"/>
  <c r="C13" i="5"/>
  <c r="P14" i="8"/>
  <c r="C9" i="5"/>
  <c r="B6" i="12"/>
  <c r="P8" i="8"/>
  <c r="C7" i="5"/>
  <c r="P47" i="8"/>
  <c r="C20" i="5"/>
  <c r="P5" i="8"/>
  <c r="C6" i="5"/>
  <c r="P38" i="8"/>
  <c r="C17" i="5"/>
  <c r="P56" i="8"/>
  <c r="C23" i="5"/>
  <c r="I19" i="15"/>
  <c r="P20" i="8"/>
  <c r="C11" i="5"/>
</calcChain>
</file>

<file path=xl/sharedStrings.xml><?xml version="1.0" encoding="utf-8"?>
<sst xmlns="http://schemas.openxmlformats.org/spreadsheetml/2006/main" count="180" uniqueCount="127">
  <si>
    <t>个人所得税税率表</t>
  </si>
  <si>
    <t>序号</t>
  </si>
  <si>
    <t>应纳税工薪范围</t>
  </si>
  <si>
    <t>上限范围</t>
  </si>
  <si>
    <t>扣税百分率</t>
  </si>
  <si>
    <t>扣除数</t>
  </si>
  <si>
    <t>起征额</t>
  </si>
  <si>
    <t>不超过1500元的</t>
  </si>
  <si>
    <t>超过1500元至4500元部分</t>
  </si>
  <si>
    <t>超过4500元至9000元部分</t>
  </si>
  <si>
    <t>超过9000元至35000元部分</t>
  </si>
  <si>
    <t>超过35000元至55000元部分</t>
  </si>
  <si>
    <t>超过55000元至80000元部分</t>
  </si>
  <si>
    <t>超过80000元部分</t>
  </si>
  <si>
    <t>员工基础资料表</t>
  </si>
  <si>
    <t>员工代码</t>
  </si>
  <si>
    <t>姓名</t>
  </si>
  <si>
    <t>部门</t>
  </si>
  <si>
    <t>卡号</t>
  </si>
  <si>
    <t>进厂时间</t>
  </si>
  <si>
    <t>基础工资</t>
  </si>
  <si>
    <t>绩效工资</t>
  </si>
  <si>
    <t>工龄工资</t>
  </si>
  <si>
    <t>卞悦涵</t>
  </si>
  <si>
    <t>办公室</t>
  </si>
  <si>
    <t>6013826108000001234</t>
  </si>
  <si>
    <t>陈鸿博</t>
  </si>
  <si>
    <t>6013826108000001235</t>
  </si>
  <si>
    <t>陈泽宇</t>
  </si>
  <si>
    <t>6013826108000001236</t>
  </si>
  <si>
    <t>方艺瞳</t>
  </si>
  <si>
    <t>6013826108000001237</t>
  </si>
  <si>
    <t>何汶泽</t>
  </si>
  <si>
    <t>技术部</t>
  </si>
  <si>
    <t>6013826108000001238</t>
  </si>
  <si>
    <t>黄潇雅</t>
  </si>
  <si>
    <t>6013826108000001239</t>
  </si>
  <si>
    <t>黄梓钰</t>
  </si>
  <si>
    <t>6013826108000001240</t>
  </si>
  <si>
    <t>吉  言</t>
  </si>
  <si>
    <t>6013826108000001241</t>
  </si>
  <si>
    <t>蒋鹏博</t>
  </si>
  <si>
    <t>6013826108000001242</t>
  </si>
  <si>
    <t>李博文</t>
  </si>
  <si>
    <t>营销部</t>
  </si>
  <si>
    <t>6013826108000001243</t>
  </si>
  <si>
    <t>李  畅</t>
  </si>
  <si>
    <t>6013826108000001244</t>
  </si>
  <si>
    <t>李方宇</t>
  </si>
  <si>
    <t>6013826108000001245</t>
  </si>
  <si>
    <t>李如好</t>
  </si>
  <si>
    <t>6013826108000001246</t>
  </si>
  <si>
    <t>李祥瑞</t>
  </si>
  <si>
    <t>6013826108000001247</t>
  </si>
  <si>
    <t>李宣蓉</t>
  </si>
  <si>
    <t>人力资源部</t>
  </si>
  <si>
    <t>6013826108000001248</t>
  </si>
  <si>
    <t>李宇泽</t>
  </si>
  <si>
    <t>6013826108000001249</t>
  </si>
  <si>
    <t>李梓睿</t>
  </si>
  <si>
    <t>6013826108000001250</t>
  </si>
  <si>
    <t>林圣智</t>
  </si>
  <si>
    <t>6013826108000001252</t>
  </si>
  <si>
    <t>林芯羽</t>
  </si>
  <si>
    <t>6013826108000001253</t>
  </si>
  <si>
    <t>考勤统计表</t>
  </si>
  <si>
    <t>应出勤
天数</t>
  </si>
  <si>
    <t>缺勤
天数</t>
  </si>
  <si>
    <t>实出勤
天数</t>
  </si>
  <si>
    <t>绩效考核
系数</t>
  </si>
  <si>
    <t>日常加班
天数</t>
  </si>
  <si>
    <t>节日加班
天数</t>
  </si>
  <si>
    <t>通讯补助</t>
  </si>
  <si>
    <t>住宿费</t>
  </si>
  <si>
    <t>养老保险</t>
  </si>
  <si>
    <t>工资明细表</t>
  </si>
  <si>
    <t>应发合计</t>
  </si>
  <si>
    <t>日工资</t>
  </si>
  <si>
    <t>正常加班
工资</t>
  </si>
  <si>
    <t>节日加班
工资</t>
  </si>
  <si>
    <t>工资合计</t>
  </si>
  <si>
    <t>个人所得税</t>
  </si>
  <si>
    <t>代扣养老保险</t>
  </si>
  <si>
    <t>实发合计</t>
  </si>
  <si>
    <t>签名</t>
  </si>
  <si>
    <t>应纳说所得额</t>
  </si>
  <si>
    <t>税率</t>
  </si>
  <si>
    <t>速算扣除数</t>
  </si>
  <si>
    <t>合计</t>
  </si>
  <si>
    <t>部 门 汇 总</t>
  </si>
  <si>
    <t>备注</t>
  </si>
  <si>
    <t>个人工资按代码查询</t>
  </si>
  <si>
    <t>工资表日期</t>
  </si>
  <si>
    <t>银行发放表</t>
  </si>
  <si>
    <t>工资</t>
  </si>
  <si>
    <t>1.根据工资表做计提处理</t>
  </si>
  <si>
    <t>借：成本费用类科目</t>
  </si>
  <si>
    <t>贷：应付工资</t>
  </si>
  <si>
    <t>2.发放工资</t>
  </si>
  <si>
    <t>借：应付工资</t>
  </si>
  <si>
    <t>贷：货币资金类科目</t>
  </si>
  <si>
    <t xml:space="preserve">        其他应付款/住宿费</t>
  </si>
  <si>
    <t xml:space="preserve">        其他应付款/个人所得税</t>
  </si>
  <si>
    <t xml:space="preserve">        其他应付款/养老保险</t>
  </si>
  <si>
    <t>3.支付代扣</t>
  </si>
  <si>
    <t>借：其他应付款/住宿费</t>
  </si>
  <si>
    <t>贷：货币资金科目</t>
  </si>
  <si>
    <t>工资的核算</t>
  </si>
  <si>
    <t>事件</t>
  </si>
  <si>
    <t>动作</t>
  </si>
  <si>
    <t>制作工资表是每个企业必做的工作。</t>
  </si>
  <si>
    <t>人事变动、工资调整、考勤信息等是工资结算的基础</t>
  </si>
  <si>
    <r>
      <t>工作表</t>
    </r>
    <r>
      <rPr>
        <b/>
        <sz val="16"/>
        <color rgb="FF006666"/>
        <rFont val="微软雅黑"/>
        <charset val="134"/>
      </rPr>
      <t>“税率表”</t>
    </r>
  </si>
  <si>
    <t>个人所得税税率是一项很重要的内容，由于税率变动少，在制作时我们单独创建一份个人所得税税率表。</t>
  </si>
  <si>
    <r>
      <t>工作表</t>
    </r>
    <r>
      <rPr>
        <b/>
        <sz val="16"/>
        <color rgb="FF006666"/>
        <rFont val="微软雅黑"/>
        <charset val="134"/>
      </rPr>
      <t>“员工基础资料表”</t>
    </r>
  </si>
  <si>
    <t>员工基本资料相对稳定，可对该类信息单独创建一份表格。</t>
  </si>
  <si>
    <r>
      <t>工作表</t>
    </r>
    <r>
      <rPr>
        <b/>
        <sz val="16"/>
        <color rgb="FF006666"/>
        <rFont val="微软雅黑"/>
        <charset val="134"/>
      </rPr>
      <t>“考勤统计表”</t>
    </r>
  </si>
  <si>
    <t>员工个人当月的考勤信息是一项重要的资料，也需要用一份独立的工作表来记录。</t>
  </si>
  <si>
    <r>
      <t>工作表</t>
    </r>
    <r>
      <rPr>
        <b/>
        <sz val="16"/>
        <color rgb="FF006666"/>
        <rFont val="微软雅黑"/>
        <charset val="134"/>
      </rPr>
      <t>“工资明细表”</t>
    </r>
  </si>
  <si>
    <r>
      <t>在工作表</t>
    </r>
    <r>
      <rPr>
        <b/>
        <sz val="16"/>
        <color rgb="FF006666"/>
        <rFont val="微软雅黑"/>
        <charset val="134"/>
      </rPr>
      <t>“税率表”、“员工基础资料表”、“考勤统计表”</t>
    </r>
    <r>
      <rPr>
        <sz val="11"/>
        <color theme="1" tint="0.14996795556505021"/>
        <rFont val="微软雅黑"/>
        <charset val="134"/>
      </rPr>
      <t>的基础上制作。</t>
    </r>
  </si>
  <si>
    <r>
      <t>工作表</t>
    </r>
    <r>
      <rPr>
        <b/>
        <sz val="16"/>
        <color rgb="FF006666"/>
        <rFont val="微软雅黑"/>
        <charset val="134"/>
      </rPr>
      <t>“部门汇总”</t>
    </r>
  </si>
  <si>
    <r>
      <t>在工作表</t>
    </r>
    <r>
      <rPr>
        <b/>
        <sz val="16"/>
        <color rgb="FF006666"/>
        <rFont val="微软雅黑"/>
        <charset val="134"/>
      </rPr>
      <t>“工资明细表”</t>
    </r>
    <r>
      <rPr>
        <sz val="11"/>
        <color theme="1" tint="0.14996795556505021"/>
        <rFont val="微软雅黑"/>
        <charset val="134"/>
      </rPr>
      <t>的基础上制作。</t>
    </r>
  </si>
  <si>
    <t>员工在银行开固定的银行卡，每月财务将核算后的含 有员工姓名、工资和银行卡号的工作表交付银行，银行根据该工作表发放工资。</t>
  </si>
  <si>
    <r>
      <t>生成工作表</t>
    </r>
    <r>
      <rPr>
        <b/>
        <sz val="16"/>
        <color rgb="FF006666"/>
        <rFont val="微软雅黑"/>
        <charset val="134"/>
      </rPr>
      <t>“银行发放表”</t>
    </r>
    <r>
      <rPr>
        <sz val="11"/>
        <color theme="9" tint="-0.499984740745262"/>
        <rFont val="微软雅黑"/>
        <charset val="134"/>
      </rPr>
      <t>。</t>
    </r>
  </si>
  <si>
    <t>直接生成工资条</t>
  </si>
  <si>
    <r>
      <t>生成的工作表</t>
    </r>
    <r>
      <rPr>
        <b/>
        <sz val="16"/>
        <color rgb="FF006666"/>
        <rFont val="微软雅黑"/>
        <charset val="134"/>
      </rPr>
      <t>“工资条”</t>
    </r>
    <r>
      <rPr>
        <sz val="11"/>
        <rFont val="微软雅黑"/>
        <charset val="134"/>
      </rPr>
      <t>，可选中其中一行，拖拽右下角的十字填充柄往下拖，直到所有员工都显示出来。</t>
    </r>
  </si>
  <si>
    <t>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</si>
</sst>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yyyy&quot;年&quot;m&quot;月&quot;d&quot;日&quot;;@"/>
    <numFmt numFmtId="177" formatCode="#,##0.00_ "/>
    <numFmt numFmtId="180" formatCode="yyyy\-mm\-dd"/>
  </numFmts>
  <fonts count="29" x14ac:knownFonts="1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b/>
      <sz val="22"/>
      <color rgb="FF006666"/>
      <name val="微软雅黑"/>
      <charset val="134"/>
    </font>
    <font>
      <b/>
      <sz val="11"/>
      <color rgb="FF006666"/>
      <name val="微软雅黑"/>
      <charset val="134"/>
    </font>
    <font>
      <sz val="18"/>
      <color rgb="FF006666"/>
      <name val="微软雅黑"/>
      <charset val="134"/>
    </font>
    <font>
      <b/>
      <sz val="12"/>
      <color theme="0"/>
      <name val="微软雅黑"/>
      <charset val="134"/>
    </font>
    <font>
      <sz val="11"/>
      <color theme="1" tint="0.14996795556505021"/>
      <name val="微软雅黑"/>
      <charset val="134"/>
    </font>
    <font>
      <sz val="11"/>
      <name val="微软雅黑"/>
      <charset val="134"/>
    </font>
    <font>
      <sz val="12"/>
      <color theme="1" tint="0.14996795556505021"/>
      <name val="微软雅黑"/>
      <charset val="134"/>
    </font>
    <font>
      <sz val="16"/>
      <color theme="1" tint="0.249977111117893"/>
      <name val="微软雅黑"/>
      <charset val="134"/>
    </font>
    <font>
      <sz val="12"/>
      <name val="微软雅黑"/>
      <charset val="134"/>
    </font>
    <font>
      <b/>
      <sz val="11"/>
      <color theme="1"/>
      <name val="微软雅黑"/>
      <charset val="134"/>
    </font>
    <font>
      <sz val="16"/>
      <name val="微软雅黑"/>
      <charset val="134"/>
    </font>
    <font>
      <sz val="12"/>
      <color theme="1"/>
      <name val="微软雅黑"/>
      <charset val="134"/>
    </font>
    <font>
      <sz val="11"/>
      <color theme="0"/>
      <name val="微软雅黑"/>
      <charset val="134"/>
    </font>
    <font>
      <b/>
      <sz val="20"/>
      <color rgb="FF006666"/>
      <name val="微软雅黑"/>
      <charset val="134"/>
    </font>
    <font>
      <b/>
      <sz val="11"/>
      <color theme="0"/>
      <name val="微软雅黑"/>
      <charset val="134"/>
    </font>
    <font>
      <b/>
      <sz val="26"/>
      <color rgb="FF006666"/>
      <name val="微软雅黑"/>
      <charset val="134"/>
    </font>
    <font>
      <b/>
      <sz val="18"/>
      <color rgb="FF006666"/>
      <name val="微软雅黑"/>
      <charset val="134"/>
    </font>
    <font>
      <b/>
      <sz val="10"/>
      <color theme="0"/>
      <name val="微软雅黑"/>
      <charset val="134"/>
    </font>
    <font>
      <sz val="10"/>
      <color theme="1"/>
      <name val="微软雅黑"/>
      <charset val="134"/>
    </font>
    <font>
      <b/>
      <sz val="12"/>
      <color rgb="FF006666"/>
      <name val="微软雅黑"/>
      <charset val="134"/>
    </font>
    <font>
      <b/>
      <sz val="14"/>
      <color theme="0"/>
      <name val="微软雅黑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b/>
      <sz val="16"/>
      <color rgb="FF006666"/>
      <name val="微软雅黑"/>
      <charset val="134"/>
    </font>
    <font>
      <sz val="11"/>
      <color theme="9" tint="-0.499984740745262"/>
      <name val="微软雅黑"/>
      <charset val="134"/>
    </font>
    <font>
      <sz val="9"/>
      <name val="等线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rgb="FF006666"/>
      </left>
      <right/>
      <top style="thin">
        <color rgb="FF006666"/>
      </top>
      <bottom/>
      <diagonal/>
    </border>
    <border>
      <left/>
      <right/>
      <top style="thin">
        <color rgb="FF006666"/>
      </top>
      <bottom/>
      <diagonal/>
    </border>
    <border>
      <left/>
      <right style="thin">
        <color rgb="FF006666"/>
      </right>
      <top style="thin">
        <color rgb="FF006666"/>
      </top>
      <bottom/>
      <diagonal/>
    </border>
    <border>
      <left style="thin">
        <color rgb="FF006666"/>
      </left>
      <right/>
      <top/>
      <bottom style="thin">
        <color rgb="FF006666"/>
      </bottom>
      <diagonal/>
    </border>
    <border>
      <left/>
      <right/>
      <top/>
      <bottom style="thin">
        <color rgb="FF006666"/>
      </bottom>
      <diagonal/>
    </border>
    <border>
      <left/>
      <right style="thin">
        <color rgb="FF006666"/>
      </right>
      <top/>
      <bottom style="thin">
        <color rgb="FF006666"/>
      </bottom>
      <diagonal/>
    </border>
    <border>
      <left style="thin">
        <color rgb="FF006666"/>
      </left>
      <right style="thin">
        <color rgb="FF006666"/>
      </right>
      <top style="thin">
        <color rgb="FF006666"/>
      </top>
      <bottom/>
      <diagonal/>
    </border>
    <border>
      <left style="thin">
        <color rgb="FF006666"/>
      </left>
      <right style="thin">
        <color rgb="FF006666"/>
      </right>
      <top/>
      <bottom style="thin">
        <color rgb="FF006666"/>
      </bottom>
      <diagonal/>
    </border>
  </borders>
  <cellStyleXfs count="4">
    <xf numFmtId="0" fontId="0" fillId="0" borderId="0"/>
    <xf numFmtId="0" fontId="24" fillId="0" borderId="0">
      <alignment vertical="center"/>
    </xf>
    <xf numFmtId="0" fontId="25" fillId="0" borderId="0"/>
    <xf numFmtId="0" fontId="23" fillId="0" borderId="0"/>
  </cellStyleXfs>
  <cellXfs count="137">
    <xf numFmtId="0" fontId="0" fillId="0" borderId="0" xfId="0"/>
    <xf numFmtId="0" fontId="1" fillId="2" borderId="0" xfId="3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0" fontId="3" fillId="2" borderId="1" xfId="3" applyNumberFormat="1" applyFont="1" applyFill="1" applyBorder="1" applyAlignment="1">
      <alignment horizontal="left" vertical="center"/>
    </xf>
    <xf numFmtId="0" fontId="4" fillId="2" borderId="1" xfId="3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20" fontId="6" fillId="0" borderId="6" xfId="3" applyNumberFormat="1" applyFont="1" applyBorder="1" applyAlignment="1">
      <alignment horizontal="left" vertical="center" wrapText="1"/>
    </xf>
    <xf numFmtId="0" fontId="6" fillId="0" borderId="6" xfId="3" applyFont="1" applyBorder="1" applyAlignment="1">
      <alignment horizontal="left" vertical="center" wrapText="1"/>
    </xf>
    <xf numFmtId="0" fontId="6" fillId="0" borderId="7" xfId="3" applyFont="1" applyBorder="1" applyAlignment="1">
      <alignment horizontal="center" vertical="center"/>
    </xf>
    <xf numFmtId="0" fontId="7" fillId="0" borderId="6" xfId="3" applyFont="1" applyBorder="1" applyAlignment="1">
      <alignment horizontal="left" vertical="center" wrapText="1"/>
    </xf>
    <xf numFmtId="0" fontId="6" fillId="0" borderId="7" xfId="3" applyFont="1" applyBorder="1" applyAlignment="1">
      <alignment horizontal="left" vertical="center"/>
    </xf>
    <xf numFmtId="0" fontId="8" fillId="0" borderId="7" xfId="1" applyFont="1" applyBorder="1">
      <alignment vertical="center"/>
    </xf>
    <xf numFmtId="0" fontId="6" fillId="0" borderId="8" xfId="3" applyFont="1" applyBorder="1" applyAlignment="1">
      <alignment horizontal="left" vertical="center" wrapText="1"/>
    </xf>
    <xf numFmtId="0" fontId="8" fillId="0" borderId="9" xfId="1" applyFont="1" applyBorder="1">
      <alignment vertical="center"/>
    </xf>
    <xf numFmtId="0" fontId="6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left" vertical="top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10" fillId="2" borderId="0" xfId="1" applyFont="1" applyFill="1">
      <alignment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/>
    <xf numFmtId="0" fontId="13" fillId="4" borderId="0" xfId="0" applyFont="1" applyFill="1"/>
    <xf numFmtId="177" fontId="13" fillId="4" borderId="0" xfId="0" applyNumberFormat="1" applyFont="1" applyFill="1"/>
    <xf numFmtId="43" fontId="1" fillId="2" borderId="0" xfId="0" applyNumberFormat="1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43" fontId="1" fillId="5" borderId="6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43" fontId="1" fillId="5" borderId="11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0" fillId="2" borderId="0" xfId="0" applyFont="1" applyFill="1"/>
    <xf numFmtId="0" fontId="17" fillId="2" borderId="0" xfId="0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>
      <alignment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3" fontId="1" fillId="2" borderId="6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3" fontId="1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43" fontId="20" fillId="5" borderId="6" xfId="0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77" fontId="20" fillId="0" borderId="6" xfId="0" applyNumberFormat="1" applyFont="1" applyBorder="1" applyAlignment="1">
      <alignment horizontal="right" vertical="center"/>
    </xf>
    <xf numFmtId="43" fontId="20" fillId="5" borderId="11" xfId="0" applyNumberFormat="1" applyFont="1" applyFill="1" applyBorder="1" applyAlignment="1">
      <alignment horizontal="right" vertical="center"/>
    </xf>
    <xf numFmtId="0" fontId="19" fillId="3" borderId="1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9" fontId="20" fillId="7" borderId="6" xfId="0" applyNumberFormat="1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9" fontId="20" fillId="0" borderId="6" xfId="0" applyNumberFormat="1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7" fontId="20" fillId="7" borderId="10" xfId="0" applyNumberFormat="1" applyFont="1" applyFill="1" applyBorder="1" applyAlignment="1">
      <alignment horizontal="center" vertical="center"/>
    </xf>
    <xf numFmtId="177" fontId="20" fillId="7" borderId="11" xfId="0" applyNumberFormat="1" applyFont="1" applyFill="1" applyBorder="1" applyAlignment="1">
      <alignment horizontal="center" vertical="center"/>
    </xf>
    <xf numFmtId="177" fontId="20" fillId="7" borderId="12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5" borderId="6" xfId="0" applyNumberFormat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1" fillId="5" borderId="11" xfId="0" applyNumberFormat="1" applyFont="1" applyFill="1" applyBorder="1" applyAlignment="1">
      <alignment horizontal="center" vertical="center"/>
    </xf>
    <xf numFmtId="43" fontId="1" fillId="0" borderId="6" xfId="0" applyNumberFormat="1" applyFont="1" applyBorder="1" applyAlignment="1">
      <alignment horizontal="center" vertical="center"/>
    </xf>
    <xf numFmtId="43" fontId="1" fillId="5" borderId="7" xfId="0" applyNumberFormat="1" applyFont="1" applyFill="1" applyBorder="1" applyAlignment="1">
      <alignment horizontal="center" vertical="center"/>
    </xf>
    <xf numFmtId="43" fontId="1" fillId="0" borderId="11" xfId="0" applyNumberFormat="1" applyFont="1" applyBorder="1" applyAlignment="1">
      <alignment horizontal="center" vertical="center"/>
    </xf>
    <xf numFmtId="43" fontId="1" fillId="5" borderId="12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180" fontId="1" fillId="0" borderId="6" xfId="0" applyNumberFormat="1" applyFont="1" applyBorder="1" applyAlignment="1">
      <alignment vertical="center"/>
    </xf>
    <xf numFmtId="43" fontId="1" fillId="0" borderId="6" xfId="0" applyNumberFormat="1" applyFont="1" applyBorder="1" applyAlignment="1">
      <alignment horizontal="right" vertical="center"/>
    </xf>
    <xf numFmtId="43" fontId="1" fillId="5" borderId="7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vertical="center"/>
    </xf>
    <xf numFmtId="43" fontId="1" fillId="0" borderId="11" xfId="0" applyNumberFormat="1" applyFont="1" applyBorder="1" applyAlignment="1">
      <alignment horizontal="right" vertical="center"/>
    </xf>
    <xf numFmtId="43" fontId="1" fillId="5" borderId="12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9" fontId="1" fillId="0" borderId="6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0" xfId="0" applyFont="1" applyFill="1"/>
    <xf numFmtId="176" fontId="22" fillId="9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3" fontId="13" fillId="0" borderId="24" xfId="0" applyNumberFormat="1" applyFont="1" applyBorder="1" applyAlignment="1">
      <alignment horizontal="center"/>
    </xf>
    <xf numFmtId="43" fontId="13" fillId="0" borderId="25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176" fontId="13" fillId="0" borderId="18" xfId="0" applyNumberFormat="1" applyFont="1" applyBorder="1" applyAlignment="1">
      <alignment horizontal="center"/>
    </xf>
    <xf numFmtId="176" fontId="13" fillId="0" borderId="19" xfId="0" applyNumberFormat="1" applyFont="1" applyBorder="1" applyAlignment="1">
      <alignment horizontal="center"/>
    </xf>
    <xf numFmtId="176" fontId="13" fillId="0" borderId="20" xfId="0" applyNumberFormat="1" applyFont="1" applyBorder="1" applyAlignment="1">
      <alignment horizontal="center"/>
    </xf>
    <xf numFmtId="176" fontId="13" fillId="0" borderId="21" xfId="0" applyNumberFormat="1" applyFont="1" applyBorder="1" applyAlignment="1">
      <alignment horizontal="center"/>
    </xf>
    <xf numFmtId="176" fontId="13" fillId="0" borderId="22" xfId="0" applyNumberFormat="1" applyFont="1" applyBorder="1" applyAlignment="1">
      <alignment horizontal="center"/>
    </xf>
    <xf numFmtId="176" fontId="13" fillId="0" borderId="23" xfId="0" applyNumberFormat="1" applyFont="1" applyBorder="1" applyAlignment="1">
      <alignment horizontal="center"/>
    </xf>
    <xf numFmtId="0" fontId="2" fillId="2" borderId="0" xfId="3" applyFont="1" applyFill="1" applyAlignment="1">
      <alignment horizontal="center" vertical="center"/>
    </xf>
  </cellXfs>
  <cellStyles count="4">
    <cellStyle name="常规" xfId="0" builtinId="0"/>
    <cellStyle name="常规 10 2" xfId="1" xr:uid="{00000000-0005-0000-0000-000030000000}"/>
    <cellStyle name="常规 2" xfId="2" xr:uid="{00000000-0005-0000-0000-000032000000}"/>
    <cellStyle name="常规 2 7" xfId="3" xr:uid="{00000000-0005-0000-0000-000033000000}"/>
  </cellStyles>
  <dxfs count="1">
    <dxf>
      <fill>
        <patternFill patternType="mediumGray">
          <fgColor rgb="FF006666"/>
        </patternFill>
      </fill>
    </dxf>
  </dxfs>
  <tableStyles count="0" defaultTableStyle="TableStyleMedium2" defaultPivotStyle="PivotStyleLight16"/>
  <colors>
    <mruColors>
      <color rgb="FF00666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部门汇总!$B$1:$B$4</c:f>
              <c:strCache>
                <c:ptCount val="4"/>
                <c:pt idx="0">
                  <c:v>部 门 汇 总</c:v>
                </c:pt>
                <c:pt idx="3">
                  <c:v>实发合计</c:v>
                </c:pt>
              </c:strCache>
            </c:strRef>
          </c:tx>
          <c:spPr>
            <a:solidFill>
              <a:srgbClr val="006666"/>
            </a:solidFill>
            <a:ln w="12700">
              <a:solidFill>
                <a:schemeClr val="bg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部门汇总!$A$5:$A$8</c:f>
              <c:strCache>
                <c:ptCount val="4"/>
                <c:pt idx="0">
                  <c:v>办公室</c:v>
                </c:pt>
                <c:pt idx="1">
                  <c:v>技术部</c:v>
                </c:pt>
                <c:pt idx="2">
                  <c:v>营销部</c:v>
                </c:pt>
                <c:pt idx="3">
                  <c:v>人力资源部</c:v>
                </c:pt>
              </c:strCache>
            </c:strRef>
          </c:cat>
          <c:val>
            <c:numRef>
              <c:f>部门汇总!$B$5:$B$8</c:f>
              <c:numCache>
                <c:formatCode>_(* #,##0.00_);_(* \(#,##0.00\);_(* "-"??_);_(@_)</c:formatCode>
                <c:ptCount val="4"/>
                <c:pt idx="0">
                  <c:v>19584.919999999998</c:v>
                </c:pt>
                <c:pt idx="1">
                  <c:v>28626.1</c:v>
                </c:pt>
                <c:pt idx="2">
                  <c:v>26989.5</c:v>
                </c:pt>
                <c:pt idx="3">
                  <c:v>27245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C-4C03-8021-345527E66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6372336"/>
        <c:axId val="582388976"/>
      </c:barChart>
      <c:lineChart>
        <c:grouping val="standard"/>
        <c:varyColors val="0"/>
        <c:ser>
          <c:idx val="0"/>
          <c:order val="1"/>
          <c:tx>
            <c:strRef>
              <c:f>部门汇总!$B$1:$B$4</c:f>
              <c:strCache>
                <c:ptCount val="4"/>
                <c:pt idx="0">
                  <c:v>部 门 汇 总</c:v>
                </c:pt>
                <c:pt idx="3">
                  <c:v>实发合计</c:v>
                </c:pt>
              </c:strCache>
            </c:strRef>
          </c:tx>
          <c:spPr>
            <a:ln w="34925" cap="rnd">
              <a:solidFill>
                <a:srgbClr val="00666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7"/>
            <c:spPr>
              <a:solidFill>
                <a:schemeClr val="bg1"/>
              </a:solidFill>
              <a:ln w="9525">
                <a:noFill/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cat>
            <c:strRef>
              <c:f>部门汇总!$A$5:$A$8</c:f>
              <c:strCache>
                <c:ptCount val="4"/>
                <c:pt idx="0">
                  <c:v>办公室</c:v>
                </c:pt>
                <c:pt idx="1">
                  <c:v>技术部</c:v>
                </c:pt>
                <c:pt idx="2">
                  <c:v>营销部</c:v>
                </c:pt>
                <c:pt idx="3">
                  <c:v>人力资源部</c:v>
                </c:pt>
              </c:strCache>
            </c:strRef>
          </c:cat>
          <c:val>
            <c:numRef>
              <c:f>部门汇总!$B$5:$B$8</c:f>
              <c:numCache>
                <c:formatCode>_(* #,##0.00_);_(* \(#,##0.00\);_(* "-"??_);_(@_)</c:formatCode>
                <c:ptCount val="4"/>
                <c:pt idx="0">
                  <c:v>19584.919999999998</c:v>
                </c:pt>
                <c:pt idx="1">
                  <c:v>28626.1</c:v>
                </c:pt>
                <c:pt idx="2">
                  <c:v>26989.5</c:v>
                </c:pt>
                <c:pt idx="3">
                  <c:v>27245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C-4C03-8021-345527E66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453888"/>
        <c:axId val="577089328"/>
      </c:lineChart>
      <c:catAx>
        <c:axId val="53637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582388976"/>
        <c:crossesAt val="0"/>
        <c:auto val="1"/>
        <c:lblAlgn val="ctr"/>
        <c:lblOffset val="100"/>
        <c:noMultiLvlLbl val="0"/>
      </c:catAx>
      <c:valAx>
        <c:axId val="58238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bg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endParaRPr lang="zh-CN"/>
          </a:p>
        </c:txPr>
        <c:crossAx val="536372336"/>
        <c:crosses val="autoZero"/>
        <c:crossBetween val="between"/>
      </c:valAx>
      <c:catAx>
        <c:axId val="462453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77089328"/>
        <c:crosses val="autoZero"/>
        <c:auto val="1"/>
        <c:lblAlgn val="ctr"/>
        <c:lblOffset val="100"/>
        <c:noMultiLvlLbl val="0"/>
      </c:catAx>
      <c:valAx>
        <c:axId val="577089328"/>
        <c:scaling>
          <c:orientation val="minMax"/>
        </c:scaling>
        <c:delete val="1"/>
        <c:axPos val="r"/>
        <c:numFmt formatCode="_(* #,##0.00_);_(* \(#,##0.00\);_(* &quot;-&quot;??_);_(@_)" sourceLinked="1"/>
        <c:majorTickMark val="none"/>
        <c:minorTickMark val="none"/>
        <c:tickLblPos val="nextTo"/>
        <c:crossAx val="462453888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19050">
      <a:solidFill>
        <a:srgbClr val="006666"/>
      </a:solidFill>
    </a:ln>
    <a:effectLst/>
  </c:spPr>
  <c:txPr>
    <a:bodyPr/>
    <a:lstStyle/>
    <a:p>
      <a:pPr>
        <a:defRPr lang="zh-CN">
          <a:solidFill>
            <a:schemeClr val="bg1"/>
          </a:solidFill>
          <a:latin typeface="Footlight MT Light" panose="0204060206030A020304" pitchFamily="18" charset="0"/>
          <a:ea typeface="Adobe 明體 Std L" panose="02020300000000000000" pitchFamily="18" charset="-128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24037;&#36164;&#20973;&#35777;&#34920;!A1"/><Relationship Id="rId3" Type="http://schemas.openxmlformats.org/officeDocument/2006/relationships/hyperlink" Target="#&#32771;&#21220;&#32479;&#35745;&#34920;!A1"/><Relationship Id="rId7" Type="http://schemas.openxmlformats.org/officeDocument/2006/relationships/hyperlink" Target="#&#24037;&#36164;&#26465;!A1"/><Relationship Id="rId2" Type="http://schemas.openxmlformats.org/officeDocument/2006/relationships/hyperlink" Target="#&#21592;&#24037;&#22522;&#30784;&#36164;&#26009;&#34920;!A1"/><Relationship Id="rId1" Type="http://schemas.openxmlformats.org/officeDocument/2006/relationships/hyperlink" Target="#&#31246;&#29575;&#34920;!A1"/><Relationship Id="rId6" Type="http://schemas.openxmlformats.org/officeDocument/2006/relationships/hyperlink" Target="#&#38134;&#34892;&#21457;&#25918;&#34920;!A1"/><Relationship Id="rId5" Type="http://schemas.openxmlformats.org/officeDocument/2006/relationships/hyperlink" Target="#&#26597;&#35810;&#21592;&#24037;&#24037;&#36164;!A1"/><Relationship Id="rId10" Type="http://schemas.openxmlformats.org/officeDocument/2006/relationships/hyperlink" Target="#&#35774;&#35745;&#35828;&#26126;!A1"/><Relationship Id="rId4" Type="http://schemas.openxmlformats.org/officeDocument/2006/relationships/hyperlink" Target="#&#24037;&#36164;&#26126;&#32454;&#34920;!A1"/><Relationship Id="rId9" Type="http://schemas.openxmlformats.org/officeDocument/2006/relationships/hyperlink" Target="#&#37096;&#38376;&#27719;&#24635;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39318;&#39029;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</xdr:colOff>
      <xdr:row>1</xdr:row>
      <xdr:rowOff>85725</xdr:rowOff>
    </xdr:from>
    <xdr:to>
      <xdr:col>14</xdr:col>
      <xdr:colOff>622300</xdr:colOff>
      <xdr:row>28</xdr:row>
      <xdr:rowOff>45085</xdr:rowOff>
    </xdr:to>
    <xdr:grpSp>
      <xdr:nvGrpSpPr>
        <xdr:cNvPr id="77" name="组合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1270" y="333375"/>
          <a:ext cx="10222230" cy="6645910"/>
          <a:chOff x="-141212" y="889007"/>
          <a:chExt cx="10884779" cy="6670667"/>
        </a:xfrm>
      </xdr:grpSpPr>
      <xdr:sp macro="" textlink="">
        <xdr:nvSpPr>
          <xdr:cNvPr id="78" name="Rounded Rectangle 5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 noChangeArrowheads="1"/>
          </xdr:cNvSpPr>
        </xdr:nvSpPr>
        <xdr:spPr>
          <a:xfrm>
            <a:off x="-12700" y="2365827"/>
            <a:ext cx="10704513" cy="5193847"/>
          </a:xfrm>
          <a:prstGeom prst="roundRect">
            <a:avLst>
              <a:gd name="adj" fmla="val 0"/>
            </a:avLst>
          </a:prstGeom>
          <a:solidFill>
            <a:srgbClr val="008080"/>
          </a:solidFill>
          <a:ln w="9525">
            <a:noFill/>
            <a:round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txBody>
          <a:bodyPr wrap="square" anchor="ctr"/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id-ID" altLang="id-ID" sz="1600">
              <a:solidFill>
                <a:prstClr val="white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endParaRPr>
          </a:p>
        </xdr:txBody>
      </xdr:sp>
      <xdr:grpSp>
        <xdr:nvGrpSpPr>
          <xdr:cNvPr id="79" name="组合 78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GrpSpPr/>
        </xdr:nvGrpSpPr>
        <xdr:grpSpPr>
          <a:xfrm>
            <a:off x="733036" y="2943002"/>
            <a:ext cx="1039188" cy="998222"/>
            <a:chOff x="5292428" y="2446123"/>
            <a:chExt cx="591014" cy="567716"/>
          </a:xfrm>
        </xdr:grpSpPr>
        <xdr:sp macro="" textlink="">
          <xdr:nvSpPr>
            <xdr:cNvPr id="147" name="圆角矩形 7">
              <a:extLst>
                <a:ext uri="{FF2B5EF4-FFF2-40B4-BE49-F238E27FC236}">
                  <a16:creationId xmlns:a16="http://schemas.microsoft.com/office/drawing/2014/main" id="{00000000-0008-0000-0000-000093000000}"/>
                </a:ext>
              </a:extLst>
            </xdr:cNvPr>
            <xdr:cNvSpPr/>
          </xdr:nvSpPr>
          <xdr:spPr>
            <a:xfrm>
              <a:off x="5292428" y="2446123"/>
              <a:ext cx="591014" cy="567716"/>
            </a:xfrm>
            <a:prstGeom prst="roundRect">
              <a:avLst>
                <a:gd name="adj" fmla="val 0"/>
              </a:avLst>
            </a:prstGeom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bg1"/>
                </a:gs>
                <a:gs pos="100000">
                  <a:srgbClr val="E0E0E0"/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279400" dist="254000" dir="8100000" algn="tr" rotWithShape="0">
                <a:prstClr val="black">
                  <a:alpha val="2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zh-CN" altLang="en-US" sz="1600">
                <a:solidFill>
                  <a:prstClr val="black">
                    <a:lumMod val="65000"/>
                    <a:lumOff val="35000"/>
                  </a:prstClr>
                </a:solidFill>
                <a:latin typeface="微软雅黑" panose="020B0503020204020204" charset="-122"/>
              </a:endParaRPr>
            </a:p>
          </xdr:txBody>
        </xdr:sp>
        <xdr:grpSp>
          <xdr:nvGrpSpPr>
            <xdr:cNvPr id="148" name="组合 147">
              <a:extLst>
                <a:ext uri="{FF2B5EF4-FFF2-40B4-BE49-F238E27FC236}">
                  <a16:creationId xmlns:a16="http://schemas.microsoft.com/office/drawing/2014/main" id="{00000000-0008-0000-0000-000094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5384403" y="2533681"/>
              <a:ext cx="407064" cy="392599"/>
              <a:chOff x="7019925" y="5499100"/>
              <a:chExt cx="312738" cy="301626"/>
            </a:xfrm>
            <a:solidFill>
              <a:srgbClr val="1C9494"/>
            </a:solidFill>
          </xdr:grpSpPr>
          <xdr:sp macro="" textlink="">
            <xdr:nvSpPr>
              <xdr:cNvPr id="149" name="Freeform 252">
                <a:extLst>
                  <a:ext uri="{FF2B5EF4-FFF2-40B4-BE49-F238E27FC236}">
                    <a16:creationId xmlns:a16="http://schemas.microsoft.com/office/drawing/2014/main" id="{00000000-0008-0000-0000-000095000000}"/>
                  </a:ext>
                </a:extLst>
              </xdr:cNvPr>
              <xdr:cNvSpPr/>
            </xdr:nvSpPr>
            <xdr:spPr>
              <a:xfrm>
                <a:off x="7069138" y="5567363"/>
                <a:ext cx="214313" cy="233363"/>
              </a:xfrm>
              <a:custGeom>
                <a:avLst/>
                <a:gdLst>
                  <a:gd name="T0" fmla="*/ 0 w 57"/>
                  <a:gd name="T1" fmla="*/ 26 h 62"/>
                  <a:gd name="T2" fmla="*/ 0 w 57"/>
                  <a:gd name="T3" fmla="*/ 59 h 62"/>
                  <a:gd name="T4" fmla="*/ 2 w 57"/>
                  <a:gd name="T5" fmla="*/ 62 h 62"/>
                  <a:gd name="T6" fmla="*/ 4 w 57"/>
                  <a:gd name="T7" fmla="*/ 62 h 62"/>
                  <a:gd name="T8" fmla="*/ 19 w 57"/>
                  <a:gd name="T9" fmla="*/ 62 h 62"/>
                  <a:gd name="T10" fmla="*/ 21 w 57"/>
                  <a:gd name="T11" fmla="*/ 62 h 62"/>
                  <a:gd name="T12" fmla="*/ 21 w 57"/>
                  <a:gd name="T13" fmla="*/ 61 h 62"/>
                  <a:gd name="T14" fmla="*/ 21 w 57"/>
                  <a:gd name="T15" fmla="*/ 45 h 62"/>
                  <a:gd name="T16" fmla="*/ 36 w 57"/>
                  <a:gd name="T17" fmla="*/ 45 h 62"/>
                  <a:gd name="T18" fmla="*/ 36 w 57"/>
                  <a:gd name="T19" fmla="*/ 61 h 62"/>
                  <a:gd name="T20" fmla="*/ 37 w 57"/>
                  <a:gd name="T21" fmla="*/ 62 h 62"/>
                  <a:gd name="T22" fmla="*/ 38 w 57"/>
                  <a:gd name="T23" fmla="*/ 62 h 62"/>
                  <a:gd name="T24" fmla="*/ 53 w 57"/>
                  <a:gd name="T25" fmla="*/ 62 h 62"/>
                  <a:gd name="T26" fmla="*/ 56 w 57"/>
                  <a:gd name="T27" fmla="*/ 62 h 62"/>
                  <a:gd name="T28" fmla="*/ 57 w 57"/>
                  <a:gd name="T29" fmla="*/ 59 h 62"/>
                  <a:gd name="T30" fmla="*/ 57 w 57"/>
                  <a:gd name="T31" fmla="*/ 26 h 62"/>
                  <a:gd name="T32" fmla="*/ 29 w 57"/>
                  <a:gd name="T33" fmla="*/ 0 h 62"/>
                  <a:gd name="T34" fmla="*/ 0 w 57"/>
                  <a:gd name="T35" fmla="*/ 26 h 6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57" h="62">
                    <a:moveTo>
                      <a:pt x="0" y="26"/>
                    </a:moveTo>
                    <a:cubicBezTo>
                      <a:pt x="0" y="59"/>
                      <a:pt x="0" y="59"/>
                      <a:pt x="0" y="59"/>
                    </a:cubicBezTo>
                    <a:cubicBezTo>
                      <a:pt x="0" y="61"/>
                      <a:pt x="1" y="62"/>
                      <a:pt x="2" y="62"/>
                    </a:cubicBezTo>
                    <a:cubicBezTo>
                      <a:pt x="3" y="62"/>
                      <a:pt x="3" y="62"/>
                      <a:pt x="4" y="62"/>
                    </a:cubicBezTo>
                    <a:cubicBezTo>
                      <a:pt x="19" y="62"/>
                      <a:pt x="19" y="62"/>
                      <a:pt x="19" y="62"/>
                    </a:cubicBezTo>
                    <a:cubicBezTo>
                      <a:pt x="20" y="62"/>
                      <a:pt x="20" y="62"/>
                      <a:pt x="21" y="62"/>
                    </a:cubicBezTo>
                    <a:cubicBezTo>
                      <a:pt x="21" y="62"/>
                      <a:pt x="21" y="61"/>
                      <a:pt x="21" y="61"/>
                    </a:cubicBezTo>
                    <a:cubicBezTo>
                      <a:pt x="21" y="45"/>
                      <a:pt x="21" y="45"/>
                      <a:pt x="21" y="45"/>
                    </a:cubicBezTo>
                    <a:cubicBezTo>
                      <a:pt x="36" y="45"/>
                      <a:pt x="36" y="45"/>
                      <a:pt x="36" y="45"/>
                    </a:cubicBezTo>
                    <a:cubicBezTo>
                      <a:pt x="36" y="61"/>
                      <a:pt x="36" y="61"/>
                      <a:pt x="36" y="61"/>
                    </a:cubicBezTo>
                    <a:cubicBezTo>
                      <a:pt x="36" y="61"/>
                      <a:pt x="37" y="62"/>
                      <a:pt x="37" y="62"/>
                    </a:cubicBezTo>
                    <a:cubicBezTo>
                      <a:pt x="37" y="62"/>
                      <a:pt x="38" y="62"/>
                      <a:pt x="38" y="62"/>
                    </a:cubicBezTo>
                    <a:cubicBezTo>
                      <a:pt x="53" y="62"/>
                      <a:pt x="53" y="62"/>
                      <a:pt x="53" y="62"/>
                    </a:cubicBezTo>
                    <a:cubicBezTo>
                      <a:pt x="54" y="62"/>
                      <a:pt x="55" y="62"/>
                      <a:pt x="56" y="62"/>
                    </a:cubicBezTo>
                    <a:cubicBezTo>
                      <a:pt x="56" y="62"/>
                      <a:pt x="57" y="61"/>
                      <a:pt x="57" y="59"/>
                    </a:cubicBezTo>
                    <a:cubicBezTo>
                      <a:pt x="57" y="26"/>
                      <a:pt x="57" y="26"/>
                      <a:pt x="57" y="26"/>
                    </a:cubicBezTo>
                    <a:cubicBezTo>
                      <a:pt x="29" y="0"/>
                      <a:pt x="29" y="0"/>
                      <a:pt x="29" y="0"/>
                    </a:cubicBezTo>
                    <a:lnTo>
                      <a:pt x="0" y="26"/>
                    </a:lnTo>
                    <a:close/>
                  </a:path>
                </a:pathLst>
              </a:cu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zh-CN" altLang="en-US" sz="1900">
                  <a:solidFill>
                    <a:prstClr val="white"/>
                  </a:solidFill>
                  <a:cs typeface="+mn-ea"/>
                  <a:sym typeface="+mn-lt"/>
                </a:endParaRPr>
              </a:p>
            </xdr:txBody>
          </xdr:sp>
          <xdr:sp macro="" textlink="">
            <xdr:nvSpPr>
              <xdr:cNvPr id="150" name="Freeform 253">
                <a:extLst>
                  <a:ext uri="{FF2B5EF4-FFF2-40B4-BE49-F238E27FC236}">
                    <a16:creationId xmlns:a16="http://schemas.microsoft.com/office/drawing/2014/main" id="{00000000-0008-0000-0000-000096000000}"/>
                  </a:ext>
                </a:extLst>
              </xdr:cNvPr>
              <xdr:cNvSpPr/>
            </xdr:nvSpPr>
            <xdr:spPr>
              <a:xfrm>
                <a:off x="7019925" y="5499100"/>
                <a:ext cx="312738" cy="169863"/>
              </a:xfrm>
              <a:custGeom>
                <a:avLst/>
                <a:gdLst>
                  <a:gd name="T0" fmla="*/ 81 w 83"/>
                  <a:gd name="T1" fmla="*/ 35 h 45"/>
                  <a:gd name="T2" fmla="*/ 68 w 83"/>
                  <a:gd name="T3" fmla="*/ 23 h 45"/>
                  <a:gd name="T4" fmla="*/ 68 w 83"/>
                  <a:gd name="T5" fmla="*/ 4 h 45"/>
                  <a:gd name="T6" fmla="*/ 66 w 83"/>
                  <a:gd name="T7" fmla="*/ 2 h 45"/>
                  <a:gd name="T8" fmla="*/ 61 w 83"/>
                  <a:gd name="T9" fmla="*/ 2 h 45"/>
                  <a:gd name="T10" fmla="*/ 59 w 83"/>
                  <a:gd name="T11" fmla="*/ 4 h 45"/>
                  <a:gd name="T12" fmla="*/ 59 w 83"/>
                  <a:gd name="T13" fmla="*/ 15 h 45"/>
                  <a:gd name="T14" fmla="*/ 45 w 83"/>
                  <a:gd name="T15" fmla="*/ 2 h 45"/>
                  <a:gd name="T16" fmla="*/ 38 w 83"/>
                  <a:gd name="T17" fmla="*/ 2 h 45"/>
                  <a:gd name="T18" fmla="*/ 2 w 83"/>
                  <a:gd name="T19" fmla="*/ 35 h 45"/>
                  <a:gd name="T20" fmla="*/ 2 w 83"/>
                  <a:gd name="T21" fmla="*/ 43 h 45"/>
                  <a:gd name="T22" fmla="*/ 6 w 83"/>
                  <a:gd name="T23" fmla="*/ 44 h 45"/>
                  <a:gd name="T24" fmla="*/ 10 w 83"/>
                  <a:gd name="T25" fmla="*/ 43 h 45"/>
                  <a:gd name="T26" fmla="*/ 42 w 83"/>
                  <a:gd name="T27" fmla="*/ 13 h 45"/>
                  <a:gd name="T28" fmla="*/ 74 w 83"/>
                  <a:gd name="T29" fmla="*/ 43 h 45"/>
                  <a:gd name="T30" fmla="*/ 81 w 83"/>
                  <a:gd name="T31" fmla="*/ 43 h 45"/>
                  <a:gd name="T32" fmla="*/ 81 w 83"/>
                  <a:gd name="T33" fmla="*/ 35 h 4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</a:cxnLst>
                <a:rect l="0" t="0" r="r" b="b"/>
                <a:pathLst>
                  <a:path w="83" h="45">
                    <a:moveTo>
                      <a:pt x="81" y="35"/>
                    </a:moveTo>
                    <a:cubicBezTo>
                      <a:pt x="68" y="23"/>
                      <a:pt x="68" y="23"/>
                      <a:pt x="68" y="23"/>
                    </a:cubicBezTo>
                    <a:cubicBezTo>
                      <a:pt x="68" y="4"/>
                      <a:pt x="68" y="4"/>
                      <a:pt x="68" y="4"/>
                    </a:cubicBezTo>
                    <a:cubicBezTo>
                      <a:pt x="68" y="3"/>
                      <a:pt x="67" y="2"/>
                      <a:pt x="66" y="2"/>
                    </a:cubicBezTo>
                    <a:cubicBezTo>
                      <a:pt x="61" y="2"/>
                      <a:pt x="61" y="2"/>
                      <a:pt x="61" y="2"/>
                    </a:cubicBezTo>
                    <a:cubicBezTo>
                      <a:pt x="60" y="2"/>
                      <a:pt x="59" y="3"/>
                      <a:pt x="59" y="4"/>
                    </a:cubicBezTo>
                    <a:cubicBezTo>
                      <a:pt x="59" y="15"/>
                      <a:pt x="59" y="15"/>
                      <a:pt x="59" y="15"/>
                    </a:cubicBezTo>
                    <a:cubicBezTo>
                      <a:pt x="45" y="2"/>
                      <a:pt x="45" y="2"/>
                      <a:pt x="45" y="2"/>
                    </a:cubicBezTo>
                    <a:cubicBezTo>
                      <a:pt x="43" y="0"/>
                      <a:pt x="40" y="0"/>
                      <a:pt x="38" y="2"/>
                    </a:cubicBezTo>
                    <a:cubicBezTo>
                      <a:pt x="2" y="35"/>
                      <a:pt x="2" y="35"/>
                      <a:pt x="2" y="35"/>
                    </a:cubicBezTo>
                    <a:cubicBezTo>
                      <a:pt x="0" y="37"/>
                      <a:pt x="0" y="40"/>
                      <a:pt x="2" y="43"/>
                    </a:cubicBezTo>
                    <a:cubicBezTo>
                      <a:pt x="3" y="44"/>
                      <a:pt x="5" y="44"/>
                      <a:pt x="6" y="44"/>
                    </a:cubicBezTo>
                    <a:cubicBezTo>
                      <a:pt x="7" y="44"/>
                      <a:pt x="9" y="44"/>
                      <a:pt x="10" y="43"/>
                    </a:cubicBezTo>
                    <a:cubicBezTo>
                      <a:pt x="42" y="13"/>
                      <a:pt x="42" y="13"/>
                      <a:pt x="42" y="13"/>
                    </a:cubicBezTo>
                    <a:cubicBezTo>
                      <a:pt x="74" y="43"/>
                      <a:pt x="74" y="43"/>
                      <a:pt x="74" y="43"/>
                    </a:cubicBezTo>
                    <a:cubicBezTo>
                      <a:pt x="76" y="45"/>
                      <a:pt x="80" y="45"/>
                      <a:pt x="81" y="43"/>
                    </a:cubicBezTo>
                    <a:cubicBezTo>
                      <a:pt x="83" y="40"/>
                      <a:pt x="83" y="37"/>
                      <a:pt x="81" y="35"/>
                    </a:cubicBezTo>
                    <a:close/>
                  </a:path>
                </a:pathLst>
              </a:cu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zh-CN" altLang="en-US" sz="1900">
                  <a:solidFill>
                    <a:prstClr val="white"/>
                  </a:solidFill>
                  <a:cs typeface="+mn-ea"/>
                  <a:sym typeface="+mn-lt"/>
                </a:endParaRPr>
              </a:p>
            </xdr:txBody>
          </xdr:sp>
        </xdr:grpSp>
      </xdr:grpSp>
      <xdr:grpSp>
        <xdr:nvGrpSpPr>
          <xdr:cNvPr id="80" name="组合 79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GrpSpPr/>
        </xdr:nvGrpSpPr>
        <xdr:grpSpPr>
          <a:xfrm>
            <a:off x="2761641" y="2943002"/>
            <a:ext cx="1039188" cy="998222"/>
            <a:chOff x="5292428" y="3323190"/>
            <a:chExt cx="591014" cy="567716"/>
          </a:xfrm>
        </xdr:grpSpPr>
        <xdr:sp macro="" textlink="">
          <xdr:nvSpPr>
            <xdr:cNvPr id="142" name="圆角矩形 12">
              <a:extLst>
                <a:ext uri="{FF2B5EF4-FFF2-40B4-BE49-F238E27FC236}">
                  <a16:creationId xmlns:a16="http://schemas.microsoft.com/office/drawing/2014/main" id="{00000000-0008-0000-0000-00008E000000}"/>
                </a:ext>
              </a:extLst>
            </xdr:cNvPr>
            <xdr:cNvSpPr/>
          </xdr:nvSpPr>
          <xdr:spPr>
            <a:xfrm>
              <a:off x="5292428" y="3323190"/>
              <a:ext cx="591014" cy="567716"/>
            </a:xfrm>
            <a:prstGeom prst="roundRect">
              <a:avLst>
                <a:gd name="adj" fmla="val 0"/>
              </a:avLst>
            </a:prstGeom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bg1"/>
                </a:gs>
                <a:gs pos="100000">
                  <a:srgbClr val="E0E0E0"/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279400" dist="254000" dir="8100000" algn="tr" rotWithShape="0">
                <a:prstClr val="black">
                  <a:alpha val="2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zh-CN" altLang="en-US" sz="1600">
                <a:solidFill>
                  <a:prstClr val="black">
                    <a:lumMod val="65000"/>
                    <a:lumOff val="35000"/>
                  </a:prstClr>
                </a:solidFill>
                <a:latin typeface="微软雅黑" panose="020B0503020204020204" charset="-122"/>
              </a:endParaRPr>
            </a:p>
          </xdr:txBody>
        </xdr:sp>
        <xdr:grpSp>
          <xdr:nvGrpSpPr>
            <xdr:cNvPr id="143" name="组合 142">
              <a:extLst>
                <a:ext uri="{FF2B5EF4-FFF2-40B4-BE49-F238E27FC236}">
                  <a16:creationId xmlns:a16="http://schemas.microsoft.com/office/drawing/2014/main" id="{00000000-0008-0000-0000-00008F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5401344" y="3436913"/>
              <a:ext cx="397084" cy="340637"/>
              <a:chOff x="5084763" y="971550"/>
              <a:chExt cx="323850" cy="277813"/>
            </a:xfrm>
            <a:solidFill>
              <a:srgbClr val="1C9494"/>
            </a:solidFill>
          </xdr:grpSpPr>
          <xdr:sp macro="" textlink="">
            <xdr:nvSpPr>
              <xdr:cNvPr id="144" name="Freeform 301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EditPoints="1"/>
              </xdr:cNvSpPr>
            </xdr:nvSpPr>
            <xdr:spPr>
              <a:xfrm>
                <a:off x="5191125" y="1031875"/>
                <a:ext cx="217488" cy="217488"/>
              </a:xfrm>
              <a:custGeom>
                <a:avLst/>
                <a:gdLst>
                  <a:gd name="T0" fmla="*/ 6 w 58"/>
                  <a:gd name="T1" fmla="*/ 14 h 58"/>
                  <a:gd name="T2" fmla="*/ 7 w 58"/>
                  <a:gd name="T3" fmla="*/ 19 h 58"/>
                  <a:gd name="T4" fmla="*/ 4 w 58"/>
                  <a:gd name="T5" fmla="*/ 20 h 58"/>
                  <a:gd name="T6" fmla="*/ 0 w 58"/>
                  <a:gd name="T7" fmla="*/ 23 h 58"/>
                  <a:gd name="T8" fmla="*/ 2 w 58"/>
                  <a:gd name="T9" fmla="*/ 27 h 58"/>
                  <a:gd name="T10" fmla="*/ 5 w 58"/>
                  <a:gd name="T11" fmla="*/ 31 h 58"/>
                  <a:gd name="T12" fmla="*/ 2 w 58"/>
                  <a:gd name="T13" fmla="*/ 34 h 58"/>
                  <a:gd name="T14" fmla="*/ 1 w 58"/>
                  <a:gd name="T15" fmla="*/ 38 h 58"/>
                  <a:gd name="T16" fmla="*/ 5 w 58"/>
                  <a:gd name="T17" fmla="*/ 41 h 58"/>
                  <a:gd name="T18" fmla="*/ 8 w 58"/>
                  <a:gd name="T19" fmla="*/ 42 h 58"/>
                  <a:gd name="T20" fmla="*/ 8 w 58"/>
                  <a:gd name="T21" fmla="*/ 46 h 58"/>
                  <a:gd name="T22" fmla="*/ 9 w 58"/>
                  <a:gd name="T23" fmla="*/ 51 h 58"/>
                  <a:gd name="T24" fmla="*/ 14 w 58"/>
                  <a:gd name="T25" fmla="*/ 51 h 58"/>
                  <a:gd name="T26" fmla="*/ 18 w 58"/>
                  <a:gd name="T27" fmla="*/ 51 h 58"/>
                  <a:gd name="T28" fmla="*/ 19 w 58"/>
                  <a:gd name="T29" fmla="*/ 54 h 58"/>
                  <a:gd name="T30" fmla="*/ 22 w 58"/>
                  <a:gd name="T31" fmla="*/ 58 h 58"/>
                  <a:gd name="T32" fmla="*/ 27 w 58"/>
                  <a:gd name="T33" fmla="*/ 56 h 58"/>
                  <a:gd name="T34" fmla="*/ 31 w 58"/>
                  <a:gd name="T35" fmla="*/ 53 h 58"/>
                  <a:gd name="T36" fmla="*/ 33 w 58"/>
                  <a:gd name="T37" fmla="*/ 56 h 58"/>
                  <a:gd name="T38" fmla="*/ 38 w 58"/>
                  <a:gd name="T39" fmla="*/ 57 h 58"/>
                  <a:gd name="T40" fmla="*/ 40 w 58"/>
                  <a:gd name="T41" fmla="*/ 53 h 58"/>
                  <a:gd name="T42" fmla="*/ 42 w 58"/>
                  <a:gd name="T43" fmla="*/ 49 h 58"/>
                  <a:gd name="T44" fmla="*/ 46 w 58"/>
                  <a:gd name="T45" fmla="*/ 50 h 58"/>
                  <a:gd name="T46" fmla="*/ 50 w 58"/>
                  <a:gd name="T47" fmla="*/ 49 h 58"/>
                  <a:gd name="T48" fmla="*/ 51 w 58"/>
                  <a:gd name="T49" fmla="*/ 44 h 58"/>
                  <a:gd name="T50" fmla="*/ 50 w 58"/>
                  <a:gd name="T51" fmla="*/ 40 h 58"/>
                  <a:gd name="T52" fmla="*/ 54 w 58"/>
                  <a:gd name="T53" fmla="*/ 39 h 58"/>
                  <a:gd name="T54" fmla="*/ 57 w 58"/>
                  <a:gd name="T55" fmla="*/ 35 h 58"/>
                  <a:gd name="T56" fmla="*/ 55 w 58"/>
                  <a:gd name="T57" fmla="*/ 31 h 58"/>
                  <a:gd name="T58" fmla="*/ 52 w 58"/>
                  <a:gd name="T59" fmla="*/ 27 h 58"/>
                  <a:gd name="T60" fmla="*/ 55 w 58"/>
                  <a:gd name="T61" fmla="*/ 25 h 58"/>
                  <a:gd name="T62" fmla="*/ 56 w 58"/>
                  <a:gd name="T63" fmla="*/ 20 h 58"/>
                  <a:gd name="T64" fmla="*/ 53 w 58"/>
                  <a:gd name="T65" fmla="*/ 18 h 58"/>
                  <a:gd name="T66" fmla="*/ 48 w 58"/>
                  <a:gd name="T67" fmla="*/ 16 h 58"/>
                  <a:gd name="T68" fmla="*/ 49 w 58"/>
                  <a:gd name="T69" fmla="*/ 12 h 58"/>
                  <a:gd name="T70" fmla="*/ 48 w 58"/>
                  <a:gd name="T71" fmla="*/ 8 h 58"/>
                  <a:gd name="T72" fmla="*/ 44 w 58"/>
                  <a:gd name="T73" fmla="*/ 7 h 58"/>
                  <a:gd name="T74" fmla="*/ 39 w 58"/>
                  <a:gd name="T75" fmla="*/ 8 h 58"/>
                  <a:gd name="T76" fmla="*/ 38 w 58"/>
                  <a:gd name="T77" fmla="*/ 4 h 58"/>
                  <a:gd name="T78" fmla="*/ 35 w 58"/>
                  <a:gd name="T79" fmla="*/ 1 h 58"/>
                  <a:gd name="T80" fmla="*/ 30 w 58"/>
                  <a:gd name="T81" fmla="*/ 3 h 58"/>
                  <a:gd name="T82" fmla="*/ 27 w 58"/>
                  <a:gd name="T83" fmla="*/ 5 h 58"/>
                  <a:gd name="T84" fmla="*/ 24 w 58"/>
                  <a:gd name="T85" fmla="*/ 3 h 58"/>
                  <a:gd name="T86" fmla="*/ 20 w 58"/>
                  <a:gd name="T87" fmla="*/ 1 h 58"/>
                  <a:gd name="T88" fmla="*/ 17 w 58"/>
                  <a:gd name="T89" fmla="*/ 5 h 58"/>
                  <a:gd name="T90" fmla="*/ 15 w 58"/>
                  <a:gd name="T91" fmla="*/ 10 h 58"/>
                  <a:gd name="T92" fmla="*/ 12 w 58"/>
                  <a:gd name="T93" fmla="*/ 9 h 58"/>
                  <a:gd name="T94" fmla="*/ 7 w 58"/>
                  <a:gd name="T95" fmla="*/ 10 h 58"/>
                  <a:gd name="T96" fmla="*/ 6 w 58"/>
                  <a:gd name="T97" fmla="*/ 14 h 58"/>
                  <a:gd name="T98" fmla="*/ 23 w 58"/>
                  <a:gd name="T99" fmla="*/ 13 h 58"/>
                  <a:gd name="T100" fmla="*/ 45 w 58"/>
                  <a:gd name="T101" fmla="*/ 24 h 58"/>
                  <a:gd name="T102" fmla="*/ 34 w 58"/>
                  <a:gd name="T103" fmla="*/ 45 h 58"/>
                  <a:gd name="T104" fmla="*/ 13 w 58"/>
                  <a:gd name="T105" fmla="*/ 34 h 58"/>
                  <a:gd name="T106" fmla="*/ 23 w 58"/>
                  <a:gd name="T107" fmla="*/ 13 h 5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58" h="58">
                    <a:moveTo>
                      <a:pt x="6" y="14"/>
                    </a:moveTo>
                    <a:cubicBezTo>
                      <a:pt x="8" y="15"/>
                      <a:pt x="7" y="18"/>
                      <a:pt x="7" y="19"/>
                    </a:cubicBezTo>
                    <a:cubicBezTo>
                      <a:pt x="7" y="20"/>
                      <a:pt x="5" y="20"/>
                      <a:pt x="4" y="20"/>
                    </a:cubicBezTo>
                    <a:cubicBezTo>
                      <a:pt x="2" y="20"/>
                      <a:pt x="0" y="21"/>
                      <a:pt x="0" y="23"/>
                    </a:cubicBezTo>
                    <a:cubicBezTo>
                      <a:pt x="0" y="25"/>
                      <a:pt x="0" y="27"/>
                      <a:pt x="2" y="27"/>
                    </a:cubicBezTo>
                    <a:cubicBezTo>
                      <a:pt x="3" y="28"/>
                      <a:pt x="5" y="30"/>
                      <a:pt x="5" y="31"/>
                    </a:cubicBezTo>
                    <a:cubicBezTo>
                      <a:pt x="5" y="32"/>
                      <a:pt x="4" y="33"/>
                      <a:pt x="2" y="34"/>
                    </a:cubicBezTo>
                    <a:cubicBezTo>
                      <a:pt x="1" y="34"/>
                      <a:pt x="0" y="36"/>
                      <a:pt x="1" y="38"/>
                    </a:cubicBezTo>
                    <a:cubicBezTo>
                      <a:pt x="1" y="40"/>
                      <a:pt x="3" y="42"/>
                      <a:pt x="5" y="41"/>
                    </a:cubicBezTo>
                    <a:cubicBezTo>
                      <a:pt x="6" y="41"/>
                      <a:pt x="8" y="41"/>
                      <a:pt x="8" y="42"/>
                    </a:cubicBezTo>
                    <a:cubicBezTo>
                      <a:pt x="9" y="42"/>
                      <a:pt x="9" y="45"/>
                      <a:pt x="8" y="46"/>
                    </a:cubicBezTo>
                    <a:cubicBezTo>
                      <a:pt x="7" y="47"/>
                      <a:pt x="7" y="50"/>
                      <a:pt x="9" y="51"/>
                    </a:cubicBezTo>
                    <a:cubicBezTo>
                      <a:pt x="11" y="52"/>
                      <a:pt x="13" y="53"/>
                      <a:pt x="14" y="51"/>
                    </a:cubicBezTo>
                    <a:cubicBezTo>
                      <a:pt x="15" y="50"/>
                      <a:pt x="18" y="51"/>
                      <a:pt x="18" y="51"/>
                    </a:cubicBezTo>
                    <a:cubicBezTo>
                      <a:pt x="19" y="51"/>
                      <a:pt x="20" y="53"/>
                      <a:pt x="19" y="54"/>
                    </a:cubicBezTo>
                    <a:cubicBezTo>
                      <a:pt x="19" y="56"/>
                      <a:pt x="20" y="57"/>
                      <a:pt x="22" y="58"/>
                    </a:cubicBezTo>
                    <a:cubicBezTo>
                      <a:pt x="25" y="58"/>
                      <a:pt x="26" y="57"/>
                      <a:pt x="27" y="56"/>
                    </a:cubicBezTo>
                    <a:cubicBezTo>
                      <a:pt x="27" y="54"/>
                      <a:pt x="30" y="53"/>
                      <a:pt x="31" y="53"/>
                    </a:cubicBezTo>
                    <a:cubicBezTo>
                      <a:pt x="31" y="53"/>
                      <a:pt x="33" y="54"/>
                      <a:pt x="33" y="56"/>
                    </a:cubicBezTo>
                    <a:cubicBezTo>
                      <a:pt x="34" y="57"/>
                      <a:pt x="36" y="58"/>
                      <a:pt x="38" y="57"/>
                    </a:cubicBezTo>
                    <a:cubicBezTo>
                      <a:pt x="40" y="57"/>
                      <a:pt x="41" y="55"/>
                      <a:pt x="40" y="53"/>
                    </a:cubicBezTo>
                    <a:cubicBezTo>
                      <a:pt x="40" y="52"/>
                      <a:pt x="42" y="49"/>
                      <a:pt x="42" y="49"/>
                    </a:cubicBezTo>
                    <a:cubicBezTo>
                      <a:pt x="43" y="48"/>
                      <a:pt x="44" y="49"/>
                      <a:pt x="46" y="50"/>
                    </a:cubicBezTo>
                    <a:cubicBezTo>
                      <a:pt x="47" y="51"/>
                      <a:pt x="49" y="51"/>
                      <a:pt x="50" y="49"/>
                    </a:cubicBezTo>
                    <a:cubicBezTo>
                      <a:pt x="52" y="47"/>
                      <a:pt x="52" y="45"/>
                      <a:pt x="51" y="44"/>
                    </a:cubicBezTo>
                    <a:cubicBezTo>
                      <a:pt x="50" y="43"/>
                      <a:pt x="50" y="40"/>
                      <a:pt x="50" y="40"/>
                    </a:cubicBezTo>
                    <a:cubicBezTo>
                      <a:pt x="51" y="39"/>
                      <a:pt x="52" y="38"/>
                      <a:pt x="54" y="39"/>
                    </a:cubicBezTo>
                    <a:cubicBezTo>
                      <a:pt x="55" y="39"/>
                      <a:pt x="57" y="38"/>
                      <a:pt x="57" y="35"/>
                    </a:cubicBezTo>
                    <a:cubicBezTo>
                      <a:pt x="58" y="33"/>
                      <a:pt x="57" y="31"/>
                      <a:pt x="55" y="31"/>
                    </a:cubicBezTo>
                    <a:cubicBezTo>
                      <a:pt x="54" y="31"/>
                      <a:pt x="53" y="28"/>
                      <a:pt x="52" y="27"/>
                    </a:cubicBezTo>
                    <a:cubicBezTo>
                      <a:pt x="52" y="26"/>
                      <a:pt x="54" y="25"/>
                      <a:pt x="55" y="25"/>
                    </a:cubicBezTo>
                    <a:cubicBezTo>
                      <a:pt x="56" y="24"/>
                      <a:pt x="57" y="22"/>
                      <a:pt x="56" y="20"/>
                    </a:cubicBezTo>
                    <a:cubicBezTo>
                      <a:pt x="56" y="18"/>
                      <a:pt x="54" y="17"/>
                      <a:pt x="53" y="18"/>
                    </a:cubicBezTo>
                    <a:cubicBezTo>
                      <a:pt x="51" y="18"/>
                      <a:pt x="49" y="16"/>
                      <a:pt x="48" y="16"/>
                    </a:cubicBezTo>
                    <a:cubicBezTo>
                      <a:pt x="48" y="15"/>
                      <a:pt x="48" y="13"/>
                      <a:pt x="49" y="12"/>
                    </a:cubicBezTo>
                    <a:cubicBezTo>
                      <a:pt x="50" y="11"/>
                      <a:pt x="50" y="9"/>
                      <a:pt x="48" y="8"/>
                    </a:cubicBezTo>
                    <a:cubicBezTo>
                      <a:pt x="47" y="6"/>
                      <a:pt x="45" y="6"/>
                      <a:pt x="44" y="7"/>
                    </a:cubicBezTo>
                    <a:cubicBezTo>
                      <a:pt x="42" y="8"/>
                      <a:pt x="40" y="8"/>
                      <a:pt x="39" y="8"/>
                    </a:cubicBezTo>
                    <a:cubicBezTo>
                      <a:pt x="38" y="7"/>
                      <a:pt x="38" y="6"/>
                      <a:pt x="38" y="4"/>
                    </a:cubicBezTo>
                    <a:cubicBezTo>
                      <a:pt x="38" y="3"/>
                      <a:pt x="37" y="1"/>
                      <a:pt x="35" y="1"/>
                    </a:cubicBezTo>
                    <a:cubicBezTo>
                      <a:pt x="33" y="0"/>
                      <a:pt x="31" y="1"/>
                      <a:pt x="30" y="3"/>
                    </a:cubicBezTo>
                    <a:cubicBezTo>
                      <a:pt x="30" y="4"/>
                      <a:pt x="28" y="5"/>
                      <a:pt x="27" y="5"/>
                    </a:cubicBezTo>
                    <a:cubicBezTo>
                      <a:pt x="26" y="6"/>
                      <a:pt x="25" y="4"/>
                      <a:pt x="24" y="3"/>
                    </a:cubicBezTo>
                    <a:cubicBezTo>
                      <a:pt x="24" y="1"/>
                      <a:pt x="22" y="1"/>
                      <a:pt x="20" y="1"/>
                    </a:cubicBezTo>
                    <a:cubicBezTo>
                      <a:pt x="18" y="2"/>
                      <a:pt x="16" y="4"/>
                      <a:pt x="17" y="5"/>
                    </a:cubicBezTo>
                    <a:cubicBezTo>
                      <a:pt x="17" y="7"/>
                      <a:pt x="16" y="9"/>
                      <a:pt x="15" y="10"/>
                    </a:cubicBezTo>
                    <a:cubicBezTo>
                      <a:pt x="14" y="10"/>
                      <a:pt x="13" y="10"/>
                      <a:pt x="12" y="9"/>
                    </a:cubicBezTo>
                    <a:cubicBezTo>
                      <a:pt x="10" y="8"/>
                      <a:pt x="8" y="8"/>
                      <a:pt x="7" y="10"/>
                    </a:cubicBezTo>
                    <a:cubicBezTo>
                      <a:pt x="6" y="11"/>
                      <a:pt x="5" y="13"/>
                      <a:pt x="6" y="14"/>
                    </a:cubicBezTo>
                    <a:close/>
                    <a:moveTo>
                      <a:pt x="23" y="13"/>
                    </a:moveTo>
                    <a:cubicBezTo>
                      <a:pt x="32" y="10"/>
                      <a:pt x="42" y="15"/>
                      <a:pt x="45" y="24"/>
                    </a:cubicBezTo>
                    <a:cubicBezTo>
                      <a:pt x="47" y="33"/>
                      <a:pt x="43" y="42"/>
                      <a:pt x="34" y="45"/>
                    </a:cubicBezTo>
                    <a:cubicBezTo>
                      <a:pt x="25" y="48"/>
                      <a:pt x="15" y="43"/>
                      <a:pt x="13" y="34"/>
                    </a:cubicBezTo>
                    <a:cubicBezTo>
                      <a:pt x="10" y="26"/>
                      <a:pt x="15" y="16"/>
                      <a:pt x="23" y="13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121920" tIns="60960" rIns="121920" bIns="60960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zh-CN" altLang="en-US" sz="1900">
                  <a:solidFill>
                    <a:prstClr val="black"/>
                  </a:solidFill>
                  <a:cs typeface="+mn-ea"/>
                  <a:sym typeface="+mn-lt"/>
                </a:endParaRPr>
              </a:p>
            </xdr:txBody>
          </xdr:sp>
          <xdr:sp macro="" textlink="">
            <xdr:nvSpPr>
              <xdr:cNvPr id="145" name="Freeform 302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EditPoints="1"/>
              </xdr:cNvSpPr>
            </xdr:nvSpPr>
            <xdr:spPr>
              <a:xfrm>
                <a:off x="5084763" y="971550"/>
                <a:ext cx="139700" cy="139700"/>
              </a:xfrm>
              <a:custGeom>
                <a:avLst/>
                <a:gdLst>
                  <a:gd name="T0" fmla="*/ 4 w 37"/>
                  <a:gd name="T1" fmla="*/ 9 h 37"/>
                  <a:gd name="T2" fmla="*/ 5 w 37"/>
                  <a:gd name="T3" fmla="*/ 12 h 37"/>
                  <a:gd name="T4" fmla="*/ 2 w 37"/>
                  <a:gd name="T5" fmla="*/ 12 h 37"/>
                  <a:gd name="T6" fmla="*/ 0 w 37"/>
                  <a:gd name="T7" fmla="*/ 14 h 37"/>
                  <a:gd name="T8" fmla="*/ 1 w 37"/>
                  <a:gd name="T9" fmla="*/ 17 h 37"/>
                  <a:gd name="T10" fmla="*/ 3 w 37"/>
                  <a:gd name="T11" fmla="*/ 20 h 37"/>
                  <a:gd name="T12" fmla="*/ 2 w 37"/>
                  <a:gd name="T13" fmla="*/ 21 h 37"/>
                  <a:gd name="T14" fmla="*/ 1 w 37"/>
                  <a:gd name="T15" fmla="*/ 24 h 37"/>
                  <a:gd name="T16" fmla="*/ 3 w 37"/>
                  <a:gd name="T17" fmla="*/ 26 h 37"/>
                  <a:gd name="T18" fmla="*/ 5 w 37"/>
                  <a:gd name="T19" fmla="*/ 26 h 37"/>
                  <a:gd name="T20" fmla="*/ 5 w 37"/>
                  <a:gd name="T21" fmla="*/ 29 h 37"/>
                  <a:gd name="T22" fmla="*/ 6 w 37"/>
                  <a:gd name="T23" fmla="*/ 32 h 37"/>
                  <a:gd name="T24" fmla="*/ 9 w 37"/>
                  <a:gd name="T25" fmla="*/ 33 h 37"/>
                  <a:gd name="T26" fmla="*/ 12 w 37"/>
                  <a:gd name="T27" fmla="*/ 32 h 37"/>
                  <a:gd name="T28" fmla="*/ 12 w 37"/>
                  <a:gd name="T29" fmla="*/ 34 h 37"/>
                  <a:gd name="T30" fmla="*/ 15 w 37"/>
                  <a:gd name="T31" fmla="*/ 37 h 37"/>
                  <a:gd name="T32" fmla="*/ 17 w 37"/>
                  <a:gd name="T33" fmla="*/ 35 h 37"/>
                  <a:gd name="T34" fmla="*/ 20 w 37"/>
                  <a:gd name="T35" fmla="*/ 34 h 37"/>
                  <a:gd name="T36" fmla="*/ 21 w 37"/>
                  <a:gd name="T37" fmla="*/ 35 h 37"/>
                  <a:gd name="T38" fmla="*/ 24 w 37"/>
                  <a:gd name="T39" fmla="*/ 36 h 37"/>
                  <a:gd name="T40" fmla="*/ 26 w 37"/>
                  <a:gd name="T41" fmla="*/ 34 h 37"/>
                  <a:gd name="T42" fmla="*/ 27 w 37"/>
                  <a:gd name="T43" fmla="*/ 31 h 37"/>
                  <a:gd name="T44" fmla="*/ 29 w 37"/>
                  <a:gd name="T45" fmla="*/ 32 h 37"/>
                  <a:gd name="T46" fmla="*/ 32 w 37"/>
                  <a:gd name="T47" fmla="*/ 31 h 37"/>
                  <a:gd name="T48" fmla="*/ 33 w 37"/>
                  <a:gd name="T49" fmla="*/ 28 h 37"/>
                  <a:gd name="T50" fmla="*/ 32 w 37"/>
                  <a:gd name="T51" fmla="*/ 25 h 37"/>
                  <a:gd name="T52" fmla="*/ 35 w 37"/>
                  <a:gd name="T53" fmla="*/ 24 h 37"/>
                  <a:gd name="T54" fmla="*/ 37 w 37"/>
                  <a:gd name="T55" fmla="*/ 22 h 37"/>
                  <a:gd name="T56" fmla="*/ 36 w 37"/>
                  <a:gd name="T57" fmla="*/ 19 h 37"/>
                  <a:gd name="T58" fmla="*/ 34 w 37"/>
                  <a:gd name="T59" fmla="*/ 17 h 37"/>
                  <a:gd name="T60" fmla="*/ 35 w 37"/>
                  <a:gd name="T61" fmla="*/ 15 h 37"/>
                  <a:gd name="T62" fmla="*/ 36 w 37"/>
                  <a:gd name="T63" fmla="*/ 12 h 37"/>
                  <a:gd name="T64" fmla="*/ 34 w 37"/>
                  <a:gd name="T65" fmla="*/ 11 h 37"/>
                  <a:gd name="T66" fmla="*/ 31 w 37"/>
                  <a:gd name="T67" fmla="*/ 9 h 37"/>
                  <a:gd name="T68" fmla="*/ 32 w 37"/>
                  <a:gd name="T69" fmla="*/ 7 h 37"/>
                  <a:gd name="T70" fmla="*/ 31 w 37"/>
                  <a:gd name="T71" fmla="*/ 4 h 37"/>
                  <a:gd name="T72" fmla="*/ 28 w 37"/>
                  <a:gd name="T73" fmla="*/ 4 h 37"/>
                  <a:gd name="T74" fmla="*/ 25 w 37"/>
                  <a:gd name="T75" fmla="*/ 4 h 37"/>
                  <a:gd name="T76" fmla="*/ 25 w 37"/>
                  <a:gd name="T77" fmla="*/ 2 h 37"/>
                  <a:gd name="T78" fmla="*/ 22 w 37"/>
                  <a:gd name="T79" fmla="*/ 0 h 37"/>
                  <a:gd name="T80" fmla="*/ 20 w 37"/>
                  <a:gd name="T81" fmla="*/ 1 h 37"/>
                  <a:gd name="T82" fmla="*/ 17 w 37"/>
                  <a:gd name="T83" fmla="*/ 3 h 37"/>
                  <a:gd name="T84" fmla="*/ 16 w 37"/>
                  <a:gd name="T85" fmla="*/ 1 h 37"/>
                  <a:gd name="T86" fmla="*/ 13 w 37"/>
                  <a:gd name="T87" fmla="*/ 0 h 37"/>
                  <a:gd name="T88" fmla="*/ 11 w 37"/>
                  <a:gd name="T89" fmla="*/ 3 h 37"/>
                  <a:gd name="T90" fmla="*/ 10 w 37"/>
                  <a:gd name="T91" fmla="*/ 6 h 37"/>
                  <a:gd name="T92" fmla="*/ 8 w 37"/>
                  <a:gd name="T93" fmla="*/ 5 h 37"/>
                  <a:gd name="T94" fmla="*/ 5 w 37"/>
                  <a:gd name="T95" fmla="*/ 6 h 37"/>
                  <a:gd name="T96" fmla="*/ 4 w 37"/>
                  <a:gd name="T97" fmla="*/ 9 h 37"/>
                  <a:gd name="T98" fmla="*/ 15 w 37"/>
                  <a:gd name="T99" fmla="*/ 8 h 37"/>
                  <a:gd name="T100" fmla="*/ 29 w 37"/>
                  <a:gd name="T101" fmla="*/ 15 h 37"/>
                  <a:gd name="T102" fmla="*/ 22 w 37"/>
                  <a:gd name="T103" fmla="*/ 29 h 37"/>
                  <a:gd name="T104" fmla="*/ 8 w 37"/>
                  <a:gd name="T105" fmla="*/ 22 h 37"/>
                  <a:gd name="T106" fmla="*/ 15 w 37"/>
                  <a:gd name="T107" fmla="*/ 8 h 3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37" h="37">
                    <a:moveTo>
                      <a:pt x="4" y="9"/>
                    </a:moveTo>
                    <a:cubicBezTo>
                      <a:pt x="5" y="9"/>
                      <a:pt x="5" y="11"/>
                      <a:pt x="5" y="12"/>
                    </a:cubicBezTo>
                    <a:cubicBezTo>
                      <a:pt x="4" y="12"/>
                      <a:pt x="3" y="12"/>
                      <a:pt x="2" y="12"/>
                    </a:cubicBezTo>
                    <a:cubicBezTo>
                      <a:pt x="1" y="12"/>
                      <a:pt x="0" y="13"/>
                      <a:pt x="0" y="14"/>
                    </a:cubicBezTo>
                    <a:cubicBezTo>
                      <a:pt x="0" y="16"/>
                      <a:pt x="0" y="17"/>
                      <a:pt x="1" y="17"/>
                    </a:cubicBezTo>
                    <a:cubicBezTo>
                      <a:pt x="2" y="17"/>
                      <a:pt x="3" y="19"/>
                      <a:pt x="3" y="20"/>
                    </a:cubicBezTo>
                    <a:cubicBezTo>
                      <a:pt x="3" y="20"/>
                      <a:pt x="2" y="21"/>
                      <a:pt x="2" y="21"/>
                    </a:cubicBezTo>
                    <a:cubicBezTo>
                      <a:pt x="1" y="21"/>
                      <a:pt x="0" y="23"/>
                      <a:pt x="1" y="24"/>
                    </a:cubicBezTo>
                    <a:cubicBezTo>
                      <a:pt x="1" y="25"/>
                      <a:pt x="2" y="26"/>
                      <a:pt x="3" y="26"/>
                    </a:cubicBezTo>
                    <a:cubicBezTo>
                      <a:pt x="4" y="26"/>
                      <a:pt x="5" y="26"/>
                      <a:pt x="5" y="26"/>
                    </a:cubicBezTo>
                    <a:cubicBezTo>
                      <a:pt x="6" y="27"/>
                      <a:pt x="6" y="28"/>
                      <a:pt x="5" y="29"/>
                    </a:cubicBezTo>
                    <a:cubicBezTo>
                      <a:pt x="5" y="30"/>
                      <a:pt x="5" y="31"/>
                      <a:pt x="6" y="32"/>
                    </a:cubicBezTo>
                    <a:cubicBezTo>
                      <a:pt x="7" y="33"/>
                      <a:pt x="8" y="33"/>
                      <a:pt x="9" y="33"/>
                    </a:cubicBezTo>
                    <a:cubicBezTo>
                      <a:pt x="10" y="32"/>
                      <a:pt x="11" y="32"/>
                      <a:pt x="12" y="32"/>
                    </a:cubicBezTo>
                    <a:cubicBezTo>
                      <a:pt x="12" y="32"/>
                      <a:pt x="13" y="33"/>
                      <a:pt x="12" y="34"/>
                    </a:cubicBezTo>
                    <a:cubicBezTo>
                      <a:pt x="12" y="35"/>
                      <a:pt x="13" y="36"/>
                      <a:pt x="15" y="37"/>
                    </a:cubicBezTo>
                    <a:cubicBezTo>
                      <a:pt x="16" y="37"/>
                      <a:pt x="17" y="36"/>
                      <a:pt x="17" y="35"/>
                    </a:cubicBezTo>
                    <a:cubicBezTo>
                      <a:pt x="18" y="34"/>
                      <a:pt x="19" y="34"/>
                      <a:pt x="20" y="34"/>
                    </a:cubicBezTo>
                    <a:cubicBezTo>
                      <a:pt x="20" y="34"/>
                      <a:pt x="21" y="34"/>
                      <a:pt x="21" y="35"/>
                    </a:cubicBezTo>
                    <a:cubicBezTo>
                      <a:pt x="22" y="36"/>
                      <a:pt x="23" y="37"/>
                      <a:pt x="24" y="36"/>
                    </a:cubicBezTo>
                    <a:cubicBezTo>
                      <a:pt x="26" y="36"/>
                      <a:pt x="26" y="35"/>
                      <a:pt x="26" y="34"/>
                    </a:cubicBezTo>
                    <a:cubicBezTo>
                      <a:pt x="26" y="33"/>
                      <a:pt x="27" y="31"/>
                      <a:pt x="27" y="31"/>
                    </a:cubicBezTo>
                    <a:cubicBezTo>
                      <a:pt x="28" y="31"/>
                      <a:pt x="29" y="31"/>
                      <a:pt x="29" y="32"/>
                    </a:cubicBezTo>
                    <a:cubicBezTo>
                      <a:pt x="30" y="32"/>
                      <a:pt x="32" y="32"/>
                      <a:pt x="32" y="31"/>
                    </a:cubicBezTo>
                    <a:cubicBezTo>
                      <a:pt x="33" y="30"/>
                      <a:pt x="34" y="28"/>
                      <a:pt x="33" y="28"/>
                    </a:cubicBezTo>
                    <a:cubicBezTo>
                      <a:pt x="32" y="27"/>
                      <a:pt x="32" y="25"/>
                      <a:pt x="32" y="25"/>
                    </a:cubicBezTo>
                    <a:cubicBezTo>
                      <a:pt x="33" y="24"/>
                      <a:pt x="34" y="24"/>
                      <a:pt x="35" y="24"/>
                    </a:cubicBezTo>
                    <a:cubicBezTo>
                      <a:pt x="36" y="24"/>
                      <a:pt x="37" y="24"/>
                      <a:pt x="37" y="22"/>
                    </a:cubicBezTo>
                    <a:cubicBezTo>
                      <a:pt x="37" y="21"/>
                      <a:pt x="37" y="20"/>
                      <a:pt x="36" y="19"/>
                    </a:cubicBezTo>
                    <a:cubicBezTo>
                      <a:pt x="35" y="19"/>
                      <a:pt x="34" y="18"/>
                      <a:pt x="34" y="17"/>
                    </a:cubicBezTo>
                    <a:cubicBezTo>
                      <a:pt x="34" y="16"/>
                      <a:pt x="35" y="16"/>
                      <a:pt x="35" y="15"/>
                    </a:cubicBezTo>
                    <a:cubicBezTo>
                      <a:pt x="36" y="15"/>
                      <a:pt x="37" y="14"/>
                      <a:pt x="36" y="12"/>
                    </a:cubicBezTo>
                    <a:cubicBezTo>
                      <a:pt x="36" y="11"/>
                      <a:pt x="35" y="10"/>
                      <a:pt x="34" y="11"/>
                    </a:cubicBezTo>
                    <a:cubicBezTo>
                      <a:pt x="33" y="11"/>
                      <a:pt x="31" y="10"/>
                      <a:pt x="31" y="9"/>
                    </a:cubicBezTo>
                    <a:cubicBezTo>
                      <a:pt x="31" y="9"/>
                      <a:pt x="31" y="8"/>
                      <a:pt x="32" y="7"/>
                    </a:cubicBezTo>
                    <a:cubicBezTo>
                      <a:pt x="32" y="7"/>
                      <a:pt x="32" y="5"/>
                      <a:pt x="31" y="4"/>
                    </a:cubicBezTo>
                    <a:cubicBezTo>
                      <a:pt x="30" y="3"/>
                      <a:pt x="29" y="3"/>
                      <a:pt x="28" y="4"/>
                    </a:cubicBezTo>
                    <a:cubicBezTo>
                      <a:pt x="27" y="5"/>
                      <a:pt x="26" y="5"/>
                      <a:pt x="25" y="4"/>
                    </a:cubicBezTo>
                    <a:cubicBezTo>
                      <a:pt x="25" y="4"/>
                      <a:pt x="24" y="3"/>
                      <a:pt x="25" y="2"/>
                    </a:cubicBezTo>
                    <a:cubicBezTo>
                      <a:pt x="25" y="1"/>
                      <a:pt x="24" y="0"/>
                      <a:pt x="22" y="0"/>
                    </a:cubicBezTo>
                    <a:cubicBezTo>
                      <a:pt x="21" y="0"/>
                      <a:pt x="20" y="0"/>
                      <a:pt x="20" y="1"/>
                    </a:cubicBezTo>
                    <a:cubicBezTo>
                      <a:pt x="19" y="2"/>
                      <a:pt x="18" y="3"/>
                      <a:pt x="17" y="3"/>
                    </a:cubicBezTo>
                    <a:cubicBezTo>
                      <a:pt x="17" y="3"/>
                      <a:pt x="16" y="2"/>
                      <a:pt x="16" y="1"/>
                    </a:cubicBezTo>
                    <a:cubicBezTo>
                      <a:pt x="15" y="0"/>
                      <a:pt x="14" y="0"/>
                      <a:pt x="13" y="0"/>
                    </a:cubicBezTo>
                    <a:cubicBezTo>
                      <a:pt x="11" y="1"/>
                      <a:pt x="11" y="2"/>
                      <a:pt x="11" y="3"/>
                    </a:cubicBezTo>
                    <a:cubicBezTo>
                      <a:pt x="11" y="4"/>
                      <a:pt x="10" y="5"/>
                      <a:pt x="10" y="6"/>
                    </a:cubicBezTo>
                    <a:cubicBezTo>
                      <a:pt x="9" y="6"/>
                      <a:pt x="8" y="6"/>
                      <a:pt x="8" y="5"/>
                    </a:cubicBezTo>
                    <a:cubicBezTo>
                      <a:pt x="7" y="4"/>
                      <a:pt x="5" y="5"/>
                      <a:pt x="5" y="6"/>
                    </a:cubicBezTo>
                    <a:cubicBezTo>
                      <a:pt x="4" y="7"/>
                      <a:pt x="3" y="8"/>
                      <a:pt x="4" y="9"/>
                    </a:cubicBezTo>
                    <a:close/>
                    <a:moveTo>
                      <a:pt x="15" y="8"/>
                    </a:moveTo>
                    <a:cubicBezTo>
                      <a:pt x="21" y="6"/>
                      <a:pt x="27" y="9"/>
                      <a:pt x="29" y="15"/>
                    </a:cubicBezTo>
                    <a:cubicBezTo>
                      <a:pt x="31" y="21"/>
                      <a:pt x="27" y="27"/>
                      <a:pt x="22" y="29"/>
                    </a:cubicBezTo>
                    <a:cubicBezTo>
                      <a:pt x="16" y="30"/>
                      <a:pt x="10" y="27"/>
                      <a:pt x="8" y="22"/>
                    </a:cubicBezTo>
                    <a:cubicBezTo>
                      <a:pt x="6" y="16"/>
                      <a:pt x="10" y="10"/>
                      <a:pt x="15" y="8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121920" tIns="60960" rIns="121920" bIns="60960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zh-CN" altLang="en-US" sz="1900">
                  <a:solidFill>
                    <a:prstClr val="black"/>
                  </a:solidFill>
                  <a:cs typeface="+mn-ea"/>
                  <a:sym typeface="+mn-lt"/>
                </a:endParaRPr>
              </a:p>
            </xdr:txBody>
          </xdr:sp>
          <xdr:sp macro="" textlink="">
            <xdr:nvSpPr>
              <xdr:cNvPr id="146" name="Freeform 303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EditPoints="1"/>
              </xdr:cNvSpPr>
            </xdr:nvSpPr>
            <xdr:spPr>
              <a:xfrm>
                <a:off x="5084763" y="1111250"/>
                <a:ext cx="109538" cy="104775"/>
              </a:xfrm>
              <a:custGeom>
                <a:avLst/>
                <a:gdLst>
                  <a:gd name="T0" fmla="*/ 3 w 29"/>
                  <a:gd name="T1" fmla="*/ 7 h 28"/>
                  <a:gd name="T2" fmla="*/ 4 w 29"/>
                  <a:gd name="T3" fmla="*/ 9 h 28"/>
                  <a:gd name="T4" fmla="*/ 2 w 29"/>
                  <a:gd name="T5" fmla="*/ 9 h 28"/>
                  <a:gd name="T6" fmla="*/ 0 w 29"/>
                  <a:gd name="T7" fmla="*/ 11 h 28"/>
                  <a:gd name="T8" fmla="*/ 1 w 29"/>
                  <a:gd name="T9" fmla="*/ 13 h 28"/>
                  <a:gd name="T10" fmla="*/ 3 w 29"/>
                  <a:gd name="T11" fmla="*/ 15 h 28"/>
                  <a:gd name="T12" fmla="*/ 1 w 29"/>
                  <a:gd name="T13" fmla="*/ 16 h 28"/>
                  <a:gd name="T14" fmla="*/ 1 w 29"/>
                  <a:gd name="T15" fmla="*/ 19 h 28"/>
                  <a:gd name="T16" fmla="*/ 3 w 29"/>
                  <a:gd name="T17" fmla="*/ 20 h 28"/>
                  <a:gd name="T18" fmla="*/ 4 w 29"/>
                  <a:gd name="T19" fmla="*/ 20 h 28"/>
                  <a:gd name="T20" fmla="*/ 4 w 29"/>
                  <a:gd name="T21" fmla="*/ 23 h 28"/>
                  <a:gd name="T22" fmla="*/ 5 w 29"/>
                  <a:gd name="T23" fmla="*/ 25 h 28"/>
                  <a:gd name="T24" fmla="*/ 7 w 29"/>
                  <a:gd name="T25" fmla="*/ 25 h 28"/>
                  <a:gd name="T26" fmla="*/ 9 w 29"/>
                  <a:gd name="T27" fmla="*/ 25 h 28"/>
                  <a:gd name="T28" fmla="*/ 10 w 29"/>
                  <a:gd name="T29" fmla="*/ 27 h 28"/>
                  <a:gd name="T30" fmla="*/ 11 w 29"/>
                  <a:gd name="T31" fmla="*/ 28 h 28"/>
                  <a:gd name="T32" fmla="*/ 13 w 29"/>
                  <a:gd name="T33" fmla="*/ 27 h 28"/>
                  <a:gd name="T34" fmla="*/ 15 w 29"/>
                  <a:gd name="T35" fmla="*/ 26 h 28"/>
                  <a:gd name="T36" fmla="*/ 17 w 29"/>
                  <a:gd name="T37" fmla="*/ 27 h 28"/>
                  <a:gd name="T38" fmla="*/ 19 w 29"/>
                  <a:gd name="T39" fmla="*/ 28 h 28"/>
                  <a:gd name="T40" fmla="*/ 20 w 29"/>
                  <a:gd name="T41" fmla="*/ 26 h 28"/>
                  <a:gd name="T42" fmla="*/ 21 w 29"/>
                  <a:gd name="T43" fmla="*/ 24 h 28"/>
                  <a:gd name="T44" fmla="*/ 23 w 29"/>
                  <a:gd name="T45" fmla="*/ 24 h 28"/>
                  <a:gd name="T46" fmla="*/ 25 w 29"/>
                  <a:gd name="T47" fmla="*/ 24 h 28"/>
                  <a:gd name="T48" fmla="*/ 25 w 29"/>
                  <a:gd name="T49" fmla="*/ 21 h 28"/>
                  <a:gd name="T50" fmla="*/ 25 w 29"/>
                  <a:gd name="T51" fmla="*/ 19 h 28"/>
                  <a:gd name="T52" fmla="*/ 27 w 29"/>
                  <a:gd name="T53" fmla="*/ 19 h 28"/>
                  <a:gd name="T54" fmla="*/ 29 w 29"/>
                  <a:gd name="T55" fmla="*/ 17 h 28"/>
                  <a:gd name="T56" fmla="*/ 28 w 29"/>
                  <a:gd name="T57" fmla="*/ 15 h 28"/>
                  <a:gd name="T58" fmla="*/ 26 w 29"/>
                  <a:gd name="T59" fmla="*/ 13 h 28"/>
                  <a:gd name="T60" fmla="*/ 27 w 29"/>
                  <a:gd name="T61" fmla="*/ 12 h 28"/>
                  <a:gd name="T62" fmla="*/ 28 w 29"/>
                  <a:gd name="T63" fmla="*/ 10 h 28"/>
                  <a:gd name="T64" fmla="*/ 26 w 29"/>
                  <a:gd name="T65" fmla="*/ 8 h 28"/>
                  <a:gd name="T66" fmla="*/ 24 w 29"/>
                  <a:gd name="T67" fmla="*/ 7 h 28"/>
                  <a:gd name="T68" fmla="*/ 25 w 29"/>
                  <a:gd name="T69" fmla="*/ 6 h 28"/>
                  <a:gd name="T70" fmla="*/ 24 w 29"/>
                  <a:gd name="T71" fmla="*/ 3 h 28"/>
                  <a:gd name="T72" fmla="*/ 22 w 29"/>
                  <a:gd name="T73" fmla="*/ 3 h 28"/>
                  <a:gd name="T74" fmla="*/ 19 w 29"/>
                  <a:gd name="T75" fmla="*/ 3 h 28"/>
                  <a:gd name="T76" fmla="*/ 19 w 29"/>
                  <a:gd name="T77" fmla="*/ 2 h 28"/>
                  <a:gd name="T78" fmla="*/ 17 w 29"/>
                  <a:gd name="T79" fmla="*/ 0 h 28"/>
                  <a:gd name="T80" fmla="*/ 15 w 29"/>
                  <a:gd name="T81" fmla="*/ 1 h 28"/>
                  <a:gd name="T82" fmla="*/ 13 w 29"/>
                  <a:gd name="T83" fmla="*/ 2 h 28"/>
                  <a:gd name="T84" fmla="*/ 12 w 29"/>
                  <a:gd name="T85" fmla="*/ 1 h 28"/>
                  <a:gd name="T86" fmla="*/ 10 w 29"/>
                  <a:gd name="T87" fmla="*/ 0 h 28"/>
                  <a:gd name="T88" fmla="*/ 9 w 29"/>
                  <a:gd name="T89" fmla="*/ 2 h 28"/>
                  <a:gd name="T90" fmla="*/ 8 w 29"/>
                  <a:gd name="T91" fmla="*/ 4 h 28"/>
                  <a:gd name="T92" fmla="*/ 6 w 29"/>
                  <a:gd name="T93" fmla="*/ 4 h 28"/>
                  <a:gd name="T94" fmla="*/ 4 w 29"/>
                  <a:gd name="T95" fmla="*/ 4 h 28"/>
                  <a:gd name="T96" fmla="*/ 3 w 29"/>
                  <a:gd name="T97" fmla="*/ 7 h 28"/>
                  <a:gd name="T98" fmla="*/ 12 w 29"/>
                  <a:gd name="T99" fmla="*/ 6 h 28"/>
                  <a:gd name="T100" fmla="*/ 22 w 29"/>
                  <a:gd name="T101" fmla="*/ 12 h 28"/>
                  <a:gd name="T102" fmla="*/ 17 w 29"/>
                  <a:gd name="T103" fmla="*/ 22 h 28"/>
                  <a:gd name="T104" fmla="*/ 6 w 29"/>
                  <a:gd name="T105" fmla="*/ 17 h 28"/>
                  <a:gd name="T106" fmla="*/ 12 w 29"/>
                  <a:gd name="T107" fmla="*/ 6 h 2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</a:cxnLst>
                <a:rect l="0" t="0" r="r" b="b"/>
                <a:pathLst>
                  <a:path w="29" h="28">
                    <a:moveTo>
                      <a:pt x="3" y="7"/>
                    </a:moveTo>
                    <a:cubicBezTo>
                      <a:pt x="4" y="7"/>
                      <a:pt x="4" y="9"/>
                      <a:pt x="4" y="9"/>
                    </a:cubicBezTo>
                    <a:cubicBezTo>
                      <a:pt x="4" y="9"/>
                      <a:pt x="3" y="10"/>
                      <a:pt x="2" y="9"/>
                    </a:cubicBezTo>
                    <a:cubicBezTo>
                      <a:pt x="1" y="9"/>
                      <a:pt x="0" y="10"/>
                      <a:pt x="0" y="11"/>
                    </a:cubicBezTo>
                    <a:cubicBezTo>
                      <a:pt x="0" y="12"/>
                      <a:pt x="0" y="13"/>
                      <a:pt x="1" y="13"/>
                    </a:cubicBezTo>
                    <a:cubicBezTo>
                      <a:pt x="2" y="13"/>
                      <a:pt x="3" y="15"/>
                      <a:pt x="3" y="15"/>
                    </a:cubicBezTo>
                    <a:cubicBezTo>
                      <a:pt x="3" y="16"/>
                      <a:pt x="2" y="16"/>
                      <a:pt x="1" y="16"/>
                    </a:cubicBezTo>
                    <a:cubicBezTo>
                      <a:pt x="1" y="17"/>
                      <a:pt x="0" y="18"/>
                      <a:pt x="1" y="19"/>
                    </a:cubicBezTo>
                    <a:cubicBezTo>
                      <a:pt x="1" y="20"/>
                      <a:pt x="2" y="20"/>
                      <a:pt x="3" y="20"/>
                    </a:cubicBezTo>
                    <a:cubicBezTo>
                      <a:pt x="3" y="20"/>
                      <a:pt x="4" y="20"/>
                      <a:pt x="4" y="20"/>
                    </a:cubicBezTo>
                    <a:cubicBezTo>
                      <a:pt x="4" y="21"/>
                      <a:pt x="5" y="22"/>
                      <a:pt x="4" y="23"/>
                    </a:cubicBezTo>
                    <a:cubicBezTo>
                      <a:pt x="4" y="23"/>
                      <a:pt x="4" y="24"/>
                      <a:pt x="5" y="25"/>
                    </a:cubicBezTo>
                    <a:cubicBezTo>
                      <a:pt x="5" y="26"/>
                      <a:pt x="7" y="26"/>
                      <a:pt x="7" y="25"/>
                    </a:cubicBezTo>
                    <a:cubicBezTo>
                      <a:pt x="8" y="25"/>
                      <a:pt x="9" y="25"/>
                      <a:pt x="9" y="25"/>
                    </a:cubicBezTo>
                    <a:cubicBezTo>
                      <a:pt x="10" y="25"/>
                      <a:pt x="10" y="26"/>
                      <a:pt x="10" y="27"/>
                    </a:cubicBezTo>
                    <a:cubicBezTo>
                      <a:pt x="10" y="27"/>
                      <a:pt x="10" y="28"/>
                      <a:pt x="11" y="28"/>
                    </a:cubicBezTo>
                    <a:cubicBezTo>
                      <a:pt x="12" y="28"/>
                      <a:pt x="13" y="28"/>
                      <a:pt x="13" y="27"/>
                    </a:cubicBezTo>
                    <a:cubicBezTo>
                      <a:pt x="14" y="27"/>
                      <a:pt x="15" y="26"/>
                      <a:pt x="15" y="26"/>
                    </a:cubicBezTo>
                    <a:cubicBezTo>
                      <a:pt x="16" y="26"/>
                      <a:pt x="16" y="26"/>
                      <a:pt x="17" y="27"/>
                    </a:cubicBezTo>
                    <a:cubicBezTo>
                      <a:pt x="17" y="28"/>
                      <a:pt x="18" y="28"/>
                      <a:pt x="19" y="28"/>
                    </a:cubicBezTo>
                    <a:cubicBezTo>
                      <a:pt x="20" y="28"/>
                      <a:pt x="20" y="27"/>
                      <a:pt x="20" y="26"/>
                    </a:cubicBezTo>
                    <a:cubicBezTo>
                      <a:pt x="20" y="25"/>
                      <a:pt x="21" y="24"/>
                      <a:pt x="21" y="24"/>
                    </a:cubicBezTo>
                    <a:cubicBezTo>
                      <a:pt x="21" y="24"/>
                      <a:pt x="22" y="24"/>
                      <a:pt x="23" y="24"/>
                    </a:cubicBezTo>
                    <a:cubicBezTo>
                      <a:pt x="23" y="25"/>
                      <a:pt x="24" y="25"/>
                      <a:pt x="25" y="24"/>
                    </a:cubicBezTo>
                    <a:cubicBezTo>
                      <a:pt x="26" y="23"/>
                      <a:pt x="26" y="22"/>
                      <a:pt x="25" y="21"/>
                    </a:cubicBezTo>
                    <a:cubicBezTo>
                      <a:pt x="25" y="21"/>
                      <a:pt x="25" y="20"/>
                      <a:pt x="25" y="19"/>
                    </a:cubicBezTo>
                    <a:cubicBezTo>
                      <a:pt x="25" y="19"/>
                      <a:pt x="26" y="19"/>
                      <a:pt x="27" y="19"/>
                    </a:cubicBezTo>
                    <a:cubicBezTo>
                      <a:pt x="28" y="19"/>
                      <a:pt x="28" y="18"/>
                      <a:pt x="29" y="17"/>
                    </a:cubicBezTo>
                    <a:cubicBezTo>
                      <a:pt x="29" y="16"/>
                      <a:pt x="28" y="15"/>
                      <a:pt x="28" y="15"/>
                    </a:cubicBezTo>
                    <a:cubicBezTo>
                      <a:pt x="27" y="15"/>
                      <a:pt x="26" y="14"/>
                      <a:pt x="26" y="13"/>
                    </a:cubicBezTo>
                    <a:cubicBezTo>
                      <a:pt x="26" y="13"/>
                      <a:pt x="27" y="12"/>
                      <a:pt x="27" y="12"/>
                    </a:cubicBezTo>
                    <a:cubicBezTo>
                      <a:pt x="28" y="12"/>
                      <a:pt x="28" y="11"/>
                      <a:pt x="28" y="10"/>
                    </a:cubicBezTo>
                    <a:cubicBezTo>
                      <a:pt x="28" y="9"/>
                      <a:pt x="27" y="8"/>
                      <a:pt x="26" y="8"/>
                    </a:cubicBezTo>
                    <a:cubicBezTo>
                      <a:pt x="26" y="9"/>
                      <a:pt x="24" y="8"/>
                      <a:pt x="24" y="7"/>
                    </a:cubicBezTo>
                    <a:cubicBezTo>
                      <a:pt x="24" y="7"/>
                      <a:pt x="24" y="6"/>
                      <a:pt x="25" y="6"/>
                    </a:cubicBezTo>
                    <a:cubicBezTo>
                      <a:pt x="25" y="5"/>
                      <a:pt x="25" y="4"/>
                      <a:pt x="24" y="3"/>
                    </a:cubicBezTo>
                    <a:cubicBezTo>
                      <a:pt x="23" y="3"/>
                      <a:pt x="22" y="3"/>
                      <a:pt x="22" y="3"/>
                    </a:cubicBezTo>
                    <a:cubicBezTo>
                      <a:pt x="21" y="4"/>
                      <a:pt x="20" y="4"/>
                      <a:pt x="19" y="3"/>
                    </a:cubicBezTo>
                    <a:cubicBezTo>
                      <a:pt x="19" y="3"/>
                      <a:pt x="19" y="2"/>
                      <a:pt x="19" y="2"/>
                    </a:cubicBezTo>
                    <a:cubicBezTo>
                      <a:pt x="19" y="1"/>
                      <a:pt x="18" y="0"/>
                      <a:pt x="17" y="0"/>
                    </a:cubicBezTo>
                    <a:cubicBezTo>
                      <a:pt x="16" y="0"/>
                      <a:pt x="15" y="0"/>
                      <a:pt x="15" y="1"/>
                    </a:cubicBezTo>
                    <a:cubicBezTo>
                      <a:pt x="15" y="2"/>
                      <a:pt x="14" y="2"/>
                      <a:pt x="13" y="2"/>
                    </a:cubicBezTo>
                    <a:cubicBezTo>
                      <a:pt x="13" y="2"/>
                      <a:pt x="12" y="2"/>
                      <a:pt x="12" y="1"/>
                    </a:cubicBezTo>
                    <a:cubicBezTo>
                      <a:pt x="12" y="0"/>
                      <a:pt x="11" y="0"/>
                      <a:pt x="10" y="0"/>
                    </a:cubicBezTo>
                    <a:cubicBezTo>
                      <a:pt x="9" y="1"/>
                      <a:pt x="8" y="2"/>
                      <a:pt x="9" y="2"/>
                    </a:cubicBezTo>
                    <a:cubicBezTo>
                      <a:pt x="9" y="3"/>
                      <a:pt x="8" y="4"/>
                      <a:pt x="8" y="4"/>
                    </a:cubicBezTo>
                    <a:cubicBezTo>
                      <a:pt x="7" y="5"/>
                      <a:pt x="7" y="4"/>
                      <a:pt x="6" y="4"/>
                    </a:cubicBezTo>
                    <a:cubicBezTo>
                      <a:pt x="5" y="3"/>
                      <a:pt x="4" y="4"/>
                      <a:pt x="4" y="4"/>
                    </a:cubicBezTo>
                    <a:cubicBezTo>
                      <a:pt x="3" y="5"/>
                      <a:pt x="3" y="6"/>
                      <a:pt x="3" y="7"/>
                    </a:cubicBezTo>
                    <a:close/>
                    <a:moveTo>
                      <a:pt x="12" y="6"/>
                    </a:moveTo>
                    <a:cubicBezTo>
                      <a:pt x="16" y="5"/>
                      <a:pt x="21" y="7"/>
                      <a:pt x="22" y="12"/>
                    </a:cubicBezTo>
                    <a:cubicBezTo>
                      <a:pt x="24" y="16"/>
                      <a:pt x="21" y="21"/>
                      <a:pt x="17" y="22"/>
                    </a:cubicBezTo>
                    <a:cubicBezTo>
                      <a:pt x="13" y="23"/>
                      <a:pt x="8" y="21"/>
                      <a:pt x="6" y="17"/>
                    </a:cubicBezTo>
                    <a:cubicBezTo>
                      <a:pt x="5" y="12"/>
                      <a:pt x="7" y="8"/>
                      <a:pt x="12" y="6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121920" tIns="60960" rIns="121920" bIns="60960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zh-CN" altLang="en-US" sz="1900">
                  <a:solidFill>
                    <a:prstClr val="black"/>
                  </a:solidFill>
                  <a:cs typeface="+mn-ea"/>
                  <a:sym typeface="+mn-lt"/>
                </a:endParaRPr>
              </a:p>
            </xdr:txBody>
          </xdr:sp>
        </xdr:grpSp>
      </xdr:grpSp>
      <xdr:grpSp>
        <xdr:nvGrpSpPr>
          <xdr:cNvPr id="81" name="组合 80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GrpSpPr/>
        </xdr:nvGrpSpPr>
        <xdr:grpSpPr>
          <a:xfrm>
            <a:off x="4790246" y="2943002"/>
            <a:ext cx="1039188" cy="998222"/>
            <a:chOff x="5292428" y="4200257"/>
            <a:chExt cx="591014" cy="567716"/>
          </a:xfrm>
        </xdr:grpSpPr>
        <xdr:sp macro="" textlink="">
          <xdr:nvSpPr>
            <xdr:cNvPr id="140" name="圆角矩形 18">
              <a:extLst>
                <a:ext uri="{FF2B5EF4-FFF2-40B4-BE49-F238E27FC236}">
                  <a16:creationId xmlns:a16="http://schemas.microsoft.com/office/drawing/2014/main" id="{00000000-0008-0000-0000-00008C000000}"/>
                </a:ext>
              </a:extLst>
            </xdr:cNvPr>
            <xdr:cNvSpPr/>
          </xdr:nvSpPr>
          <xdr:spPr>
            <a:xfrm>
              <a:off x="5292428" y="4200257"/>
              <a:ext cx="591014" cy="567716"/>
            </a:xfrm>
            <a:prstGeom prst="roundRect">
              <a:avLst>
                <a:gd name="adj" fmla="val 0"/>
              </a:avLst>
            </a:prstGeom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bg1"/>
                </a:gs>
                <a:gs pos="100000">
                  <a:srgbClr val="E0E0E0"/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279400" dist="254000" dir="8100000" algn="tr" rotWithShape="0">
                <a:prstClr val="black">
                  <a:alpha val="2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zh-CN" altLang="en-US" sz="1600">
                <a:solidFill>
                  <a:prstClr val="black">
                    <a:lumMod val="65000"/>
                    <a:lumOff val="35000"/>
                  </a:prstClr>
                </a:solidFill>
                <a:latin typeface="微软雅黑" panose="020B0503020204020204" charset="-122"/>
              </a:endParaRPr>
            </a:p>
          </xdr:txBody>
        </xdr:sp>
        <xdr:sp macro="" textlink="">
          <xdr:nvSpPr>
            <xdr:cNvPr id="141" name="Freeform 177">
              <a:extLst>
                <a:ext uri="{FF2B5EF4-FFF2-40B4-BE49-F238E27FC236}">
                  <a16:creationId xmlns:a16="http://schemas.microsoft.com/office/drawing/2014/main" id="{00000000-0008-0000-0000-00008D000000}"/>
                </a:ext>
              </a:extLst>
            </xdr:cNvPr>
            <xdr:cNvSpPr>
              <a:spLocks noEditPoints="1"/>
            </xdr:cNvSpPr>
          </xdr:nvSpPr>
          <xdr:spPr>
            <a:xfrm>
              <a:off x="5384403" y="4289497"/>
              <a:ext cx="374164" cy="378756"/>
            </a:xfrm>
            <a:custGeom>
              <a:avLst/>
              <a:gdLst>
                <a:gd name="T0" fmla="*/ 46 w 69"/>
                <a:gd name="T1" fmla="*/ 16 h 70"/>
                <a:gd name="T2" fmla="*/ 46 w 69"/>
                <a:gd name="T3" fmla="*/ 34 h 70"/>
                <a:gd name="T4" fmla="*/ 55 w 69"/>
                <a:gd name="T5" fmla="*/ 25 h 70"/>
                <a:gd name="T6" fmla="*/ 46 w 69"/>
                <a:gd name="T7" fmla="*/ 16 h 70"/>
                <a:gd name="T8" fmla="*/ 61 w 69"/>
                <a:gd name="T9" fmla="*/ 9 h 70"/>
                <a:gd name="T10" fmla="*/ 29 w 69"/>
                <a:gd name="T11" fmla="*/ 9 h 70"/>
                <a:gd name="T12" fmla="*/ 26 w 69"/>
                <a:gd name="T13" fmla="*/ 37 h 70"/>
                <a:gd name="T14" fmla="*/ 20 w 69"/>
                <a:gd name="T15" fmla="*/ 43 h 70"/>
                <a:gd name="T16" fmla="*/ 27 w 69"/>
                <a:gd name="T17" fmla="*/ 50 h 70"/>
                <a:gd name="T18" fmla="*/ 33 w 69"/>
                <a:gd name="T19" fmla="*/ 44 h 70"/>
                <a:gd name="T20" fmla="*/ 61 w 69"/>
                <a:gd name="T21" fmla="*/ 41 h 70"/>
                <a:gd name="T22" fmla="*/ 61 w 69"/>
                <a:gd name="T23" fmla="*/ 9 h 70"/>
                <a:gd name="T24" fmla="*/ 34 w 69"/>
                <a:gd name="T25" fmla="*/ 36 h 70"/>
                <a:gd name="T26" fmla="*/ 34 w 69"/>
                <a:gd name="T27" fmla="*/ 14 h 70"/>
                <a:gd name="T28" fmla="*/ 56 w 69"/>
                <a:gd name="T29" fmla="*/ 14 h 70"/>
                <a:gd name="T30" fmla="*/ 56 w 69"/>
                <a:gd name="T31" fmla="*/ 36 h 70"/>
                <a:gd name="T32" fmla="*/ 34 w 69"/>
                <a:gd name="T33" fmla="*/ 36 h 70"/>
                <a:gd name="T34" fmla="*/ 17 w 69"/>
                <a:gd name="T35" fmla="*/ 43 h 70"/>
                <a:gd name="T36" fmla="*/ 0 w 69"/>
                <a:gd name="T37" fmla="*/ 58 h 70"/>
                <a:gd name="T38" fmla="*/ 11 w 69"/>
                <a:gd name="T39" fmla="*/ 70 h 70"/>
                <a:gd name="T40" fmla="*/ 27 w 69"/>
                <a:gd name="T41" fmla="*/ 52 h 70"/>
                <a:gd name="T42" fmla="*/ 17 w 69"/>
                <a:gd name="T43" fmla="*/ 43 h 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</a:cxnLst>
              <a:rect l="0" t="0" r="r" b="b"/>
              <a:pathLst>
                <a:path w="69" h="70">
                  <a:moveTo>
                    <a:pt x="46" y="16"/>
                  </a:moveTo>
                  <a:cubicBezTo>
                    <a:pt x="50" y="21"/>
                    <a:pt x="52" y="26"/>
                    <a:pt x="46" y="34"/>
                  </a:cubicBezTo>
                  <a:cubicBezTo>
                    <a:pt x="51" y="34"/>
                    <a:pt x="55" y="30"/>
                    <a:pt x="55" y="25"/>
                  </a:cubicBezTo>
                  <a:cubicBezTo>
                    <a:pt x="55" y="20"/>
                    <a:pt x="51" y="16"/>
                    <a:pt x="46" y="16"/>
                  </a:cubicBezTo>
                  <a:close/>
                  <a:moveTo>
                    <a:pt x="61" y="9"/>
                  </a:moveTo>
                  <a:cubicBezTo>
                    <a:pt x="52" y="0"/>
                    <a:pt x="38" y="0"/>
                    <a:pt x="29" y="9"/>
                  </a:cubicBezTo>
                  <a:cubicBezTo>
                    <a:pt x="22" y="16"/>
                    <a:pt x="21" y="28"/>
                    <a:pt x="26" y="37"/>
                  </a:cubicBezTo>
                  <a:cubicBezTo>
                    <a:pt x="20" y="43"/>
                    <a:pt x="20" y="43"/>
                    <a:pt x="20" y="43"/>
                  </a:cubicBezTo>
                  <a:cubicBezTo>
                    <a:pt x="27" y="50"/>
                    <a:pt x="27" y="50"/>
                    <a:pt x="27" y="50"/>
                  </a:cubicBezTo>
                  <a:cubicBezTo>
                    <a:pt x="33" y="44"/>
                    <a:pt x="33" y="44"/>
                    <a:pt x="33" y="44"/>
                  </a:cubicBezTo>
                  <a:cubicBezTo>
                    <a:pt x="42" y="49"/>
                    <a:pt x="53" y="48"/>
                    <a:pt x="61" y="41"/>
                  </a:cubicBezTo>
                  <a:cubicBezTo>
                    <a:pt x="69" y="32"/>
                    <a:pt x="69" y="18"/>
                    <a:pt x="61" y="9"/>
                  </a:cubicBezTo>
                  <a:close/>
                  <a:moveTo>
                    <a:pt x="34" y="36"/>
                  </a:moveTo>
                  <a:cubicBezTo>
                    <a:pt x="28" y="30"/>
                    <a:pt x="28" y="20"/>
                    <a:pt x="34" y="14"/>
                  </a:cubicBezTo>
                  <a:cubicBezTo>
                    <a:pt x="40" y="8"/>
                    <a:pt x="50" y="8"/>
                    <a:pt x="56" y="14"/>
                  </a:cubicBezTo>
                  <a:cubicBezTo>
                    <a:pt x="62" y="20"/>
                    <a:pt x="62" y="30"/>
                    <a:pt x="56" y="36"/>
                  </a:cubicBezTo>
                  <a:cubicBezTo>
                    <a:pt x="50" y="42"/>
                    <a:pt x="40" y="42"/>
                    <a:pt x="34" y="36"/>
                  </a:cubicBezTo>
                  <a:close/>
                  <a:moveTo>
                    <a:pt x="17" y="43"/>
                  </a:moveTo>
                  <a:cubicBezTo>
                    <a:pt x="0" y="58"/>
                    <a:pt x="0" y="58"/>
                    <a:pt x="0" y="58"/>
                  </a:cubicBezTo>
                  <a:cubicBezTo>
                    <a:pt x="11" y="70"/>
                    <a:pt x="11" y="70"/>
                    <a:pt x="11" y="70"/>
                  </a:cubicBezTo>
                  <a:cubicBezTo>
                    <a:pt x="27" y="52"/>
                    <a:pt x="27" y="52"/>
                    <a:pt x="27" y="52"/>
                  </a:cubicBezTo>
                  <a:lnTo>
                    <a:pt x="17" y="43"/>
                  </a:lnTo>
                  <a:close/>
                </a:path>
              </a:pathLst>
            </a:custGeom>
            <a:solidFill>
              <a:srgbClr val="1C9494"/>
            </a:solidFill>
            <a:ln>
              <a:noFill/>
            </a:ln>
          </xdr:spPr>
          <xdr:txBody>
            <a:bodyPr vert="horz" wrap="square" lIns="121920" tIns="60960" rIns="121920" bIns="60960" numCol="1" anchor="t" anchorCtr="0" compatLnSpc="1"/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zh-CN" altLang="en-US" sz="2490">
                <a:solidFill>
                  <a:prstClr val="black"/>
                </a:solidFill>
                <a:cs typeface="+mn-ea"/>
                <a:sym typeface="+mn-lt"/>
              </a:endParaRPr>
            </a:p>
          </xdr:txBody>
        </xdr:sp>
      </xdr:grpSp>
      <xdr:grpSp>
        <xdr:nvGrpSpPr>
          <xdr:cNvPr id="82" name="组合 81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GrpSpPr/>
        </xdr:nvGrpSpPr>
        <xdr:grpSpPr>
          <a:xfrm>
            <a:off x="6818851" y="2943002"/>
            <a:ext cx="1039188" cy="998222"/>
            <a:chOff x="5292428" y="5077323"/>
            <a:chExt cx="591014" cy="567716"/>
          </a:xfrm>
        </xdr:grpSpPr>
        <xdr:sp macro="" textlink="">
          <xdr:nvSpPr>
            <xdr:cNvPr id="138" name="圆角矩形 21">
              <a:extLst>
                <a:ext uri="{FF2B5EF4-FFF2-40B4-BE49-F238E27FC236}">
                  <a16:creationId xmlns:a16="http://schemas.microsoft.com/office/drawing/2014/main" id="{00000000-0008-0000-0000-00008A000000}"/>
                </a:ext>
              </a:extLst>
            </xdr:cNvPr>
            <xdr:cNvSpPr/>
          </xdr:nvSpPr>
          <xdr:spPr>
            <a:xfrm>
              <a:off x="5292428" y="5077323"/>
              <a:ext cx="591014" cy="567716"/>
            </a:xfrm>
            <a:prstGeom prst="roundRect">
              <a:avLst>
                <a:gd name="adj" fmla="val 0"/>
              </a:avLst>
            </a:prstGeom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bg1"/>
                </a:gs>
                <a:gs pos="100000">
                  <a:srgbClr val="E0E0E0"/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279400" dist="254000" dir="8100000" algn="tr" rotWithShape="0">
                <a:prstClr val="black">
                  <a:alpha val="2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zh-CN" altLang="en-US" sz="1600">
                <a:solidFill>
                  <a:prstClr val="black">
                    <a:lumMod val="65000"/>
                    <a:lumOff val="35000"/>
                  </a:prstClr>
                </a:solidFill>
                <a:latin typeface="微软雅黑" panose="020B0503020204020204" charset="-122"/>
              </a:endParaRPr>
            </a:p>
          </xdr:txBody>
        </xdr:sp>
        <xdr:sp macro="" textlink="">
          <xdr:nvSpPr>
            <xdr:cNvPr id="139" name="任意多边形 22">
              <a:extLst>
                <a:ext uri="{FF2B5EF4-FFF2-40B4-BE49-F238E27FC236}">
                  <a16:creationId xmlns:a16="http://schemas.microsoft.com/office/drawing/2014/main" id="{00000000-0008-0000-0000-00008B000000}"/>
                </a:ext>
              </a:extLst>
            </xdr:cNvPr>
            <xdr:cNvSpPr/>
          </xdr:nvSpPr>
          <xdr:spPr>
            <a:xfrm>
              <a:off x="5384403" y="5190623"/>
              <a:ext cx="426334" cy="326857"/>
            </a:xfrm>
            <a:custGeom>
              <a:avLst/>
              <a:gdLst>
                <a:gd name="connsiteX0" fmla="*/ 14829 w 563476"/>
                <a:gd name="connsiteY0" fmla="*/ 416347 h 432000"/>
                <a:gd name="connsiteX1" fmla="*/ 556062 w 563476"/>
                <a:gd name="connsiteY1" fmla="*/ 416347 h 432000"/>
                <a:gd name="connsiteX2" fmla="*/ 563476 w 563476"/>
                <a:gd name="connsiteY2" fmla="*/ 424174 h 432000"/>
                <a:gd name="connsiteX3" fmla="*/ 556062 w 563476"/>
                <a:gd name="connsiteY3" fmla="*/ 432000 h 432000"/>
                <a:gd name="connsiteX4" fmla="*/ 14829 w 563476"/>
                <a:gd name="connsiteY4" fmla="*/ 432000 h 432000"/>
                <a:gd name="connsiteX5" fmla="*/ 0 w 563476"/>
                <a:gd name="connsiteY5" fmla="*/ 424174 h 432000"/>
                <a:gd name="connsiteX6" fmla="*/ 14829 w 563476"/>
                <a:gd name="connsiteY6" fmla="*/ 416347 h 432000"/>
                <a:gd name="connsiteX7" fmla="*/ 428869 w 563476"/>
                <a:gd name="connsiteY7" fmla="*/ 200347 h 432000"/>
                <a:gd name="connsiteX8" fmla="*/ 510260 w 563476"/>
                <a:gd name="connsiteY8" fmla="*/ 200347 h 432000"/>
                <a:gd name="connsiteX9" fmla="*/ 510260 w 563476"/>
                <a:gd name="connsiteY9" fmla="*/ 372521 h 432000"/>
                <a:gd name="connsiteX10" fmla="*/ 428869 w 563476"/>
                <a:gd name="connsiteY10" fmla="*/ 372521 h 432000"/>
                <a:gd name="connsiteX11" fmla="*/ 303652 w 563476"/>
                <a:gd name="connsiteY11" fmla="*/ 118956 h 432000"/>
                <a:gd name="connsiteX12" fmla="*/ 385043 w 563476"/>
                <a:gd name="connsiteY12" fmla="*/ 118956 h 432000"/>
                <a:gd name="connsiteX13" fmla="*/ 385043 w 563476"/>
                <a:gd name="connsiteY13" fmla="*/ 372521 h 432000"/>
                <a:gd name="connsiteX14" fmla="*/ 303652 w 563476"/>
                <a:gd name="connsiteY14" fmla="*/ 372521 h 432000"/>
                <a:gd name="connsiteX15" fmla="*/ 72001 w 563476"/>
                <a:gd name="connsiteY15" fmla="*/ 97044 h 432000"/>
                <a:gd name="connsiteX16" fmla="*/ 153392 w 563476"/>
                <a:gd name="connsiteY16" fmla="*/ 97044 h 432000"/>
                <a:gd name="connsiteX17" fmla="*/ 153392 w 563476"/>
                <a:gd name="connsiteY17" fmla="*/ 372521 h 432000"/>
                <a:gd name="connsiteX18" fmla="*/ 72001 w 563476"/>
                <a:gd name="connsiteY18" fmla="*/ 372521 h 432000"/>
                <a:gd name="connsiteX19" fmla="*/ 190957 w 563476"/>
                <a:gd name="connsiteY19" fmla="*/ 0 h 432000"/>
                <a:gd name="connsiteX20" fmla="*/ 272348 w 563476"/>
                <a:gd name="connsiteY20" fmla="*/ 0 h 432000"/>
                <a:gd name="connsiteX21" fmla="*/ 272348 w 563476"/>
                <a:gd name="connsiteY21" fmla="*/ 372521 h 432000"/>
                <a:gd name="connsiteX22" fmla="*/ 190957 w 563476"/>
                <a:gd name="connsiteY22" fmla="*/ 372521 h 432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</a:cxnLst>
              <a:rect l="l" t="t" r="r" b="b"/>
              <a:pathLst>
                <a:path w="563476" h="432000">
                  <a:moveTo>
                    <a:pt x="14829" y="416347"/>
                  </a:moveTo>
                  <a:cubicBezTo>
                    <a:pt x="556062" y="416347"/>
                    <a:pt x="556062" y="416347"/>
                    <a:pt x="556062" y="416347"/>
                  </a:cubicBezTo>
                  <a:cubicBezTo>
                    <a:pt x="556062" y="416347"/>
                    <a:pt x="563476" y="416347"/>
                    <a:pt x="563476" y="424174"/>
                  </a:cubicBezTo>
                  <a:cubicBezTo>
                    <a:pt x="563476" y="432000"/>
                    <a:pt x="556062" y="432000"/>
                    <a:pt x="556062" y="432000"/>
                  </a:cubicBezTo>
                  <a:lnTo>
                    <a:pt x="14829" y="432000"/>
                  </a:lnTo>
                  <a:cubicBezTo>
                    <a:pt x="7414" y="432000"/>
                    <a:pt x="0" y="432000"/>
                    <a:pt x="0" y="424174"/>
                  </a:cubicBezTo>
                  <a:cubicBezTo>
                    <a:pt x="0" y="416347"/>
                    <a:pt x="7414" y="416347"/>
                    <a:pt x="14829" y="416347"/>
                  </a:cubicBezTo>
                  <a:close/>
                  <a:moveTo>
                    <a:pt x="428869" y="200347"/>
                  </a:moveTo>
                  <a:lnTo>
                    <a:pt x="510260" y="200347"/>
                  </a:lnTo>
                  <a:lnTo>
                    <a:pt x="510260" y="372521"/>
                  </a:lnTo>
                  <a:lnTo>
                    <a:pt x="428869" y="372521"/>
                  </a:lnTo>
                  <a:close/>
                  <a:moveTo>
                    <a:pt x="303652" y="118956"/>
                  </a:moveTo>
                  <a:lnTo>
                    <a:pt x="385043" y="118956"/>
                  </a:lnTo>
                  <a:lnTo>
                    <a:pt x="385043" y="372521"/>
                  </a:lnTo>
                  <a:lnTo>
                    <a:pt x="303652" y="372521"/>
                  </a:lnTo>
                  <a:close/>
                  <a:moveTo>
                    <a:pt x="72001" y="97044"/>
                  </a:moveTo>
                  <a:lnTo>
                    <a:pt x="153392" y="97044"/>
                  </a:lnTo>
                  <a:lnTo>
                    <a:pt x="153392" y="372521"/>
                  </a:lnTo>
                  <a:lnTo>
                    <a:pt x="72001" y="372521"/>
                  </a:lnTo>
                  <a:close/>
                  <a:moveTo>
                    <a:pt x="190957" y="0"/>
                  </a:moveTo>
                  <a:lnTo>
                    <a:pt x="272348" y="0"/>
                  </a:lnTo>
                  <a:lnTo>
                    <a:pt x="272348" y="372521"/>
                  </a:lnTo>
                  <a:lnTo>
                    <a:pt x="190957" y="372521"/>
                  </a:lnTo>
                  <a:close/>
                </a:path>
              </a:pathLst>
            </a:custGeom>
            <a:solidFill>
              <a:srgbClr val="1C9494"/>
            </a:solidFill>
            <a:ln>
              <a:noFill/>
            </a:ln>
          </xdr:spPr>
          <xdr:txBody>
            <a:bodyPr vert="horz" wrap="square" lIns="121920" tIns="60960" rIns="121920" bIns="60960" numCol="1" anchor="t" anchorCtr="0" compatLnSpc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zh-CN" altLang="en-US" sz="2490">
                <a:solidFill>
                  <a:prstClr val="black"/>
                </a:solidFill>
                <a:cs typeface="+mn-ea"/>
                <a:sym typeface="+mn-lt"/>
              </a:endParaRPr>
            </a:p>
          </xdr:txBody>
        </xdr:sp>
      </xdr:grpSp>
      <xdr:sp macro="" textlink="">
        <xdr:nvSpPr>
          <xdr:cNvPr id="83" name="文本框 23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 txBox="1"/>
        </xdr:nvSpPr>
        <xdr:spPr>
          <a:xfrm>
            <a:off x="388145" y="3950637"/>
            <a:ext cx="1655822" cy="462523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2400" b="1">
                <a:solidFill>
                  <a:prstClr val="white"/>
                </a:solidFill>
                <a:latin typeface="Agency FB" panose="020B0503020202020204" pitchFamily="34" charset="0"/>
                <a:cs typeface="+mn-ea"/>
                <a:sym typeface="+mn-lt"/>
              </a:rPr>
              <a:t>01</a:t>
            </a:r>
            <a:endParaRPr lang="zh-CN" altLang="en-US" sz="2400" b="1">
              <a:solidFill>
                <a:prstClr val="white"/>
              </a:solidFill>
              <a:latin typeface="Agency FB" panose="020B0503020202020204" pitchFamily="34" charset="0"/>
              <a:cs typeface="+mn-ea"/>
              <a:sym typeface="+mn-lt"/>
            </a:endParaRPr>
          </a:p>
        </xdr:txBody>
      </xdr:sp>
      <xdr:sp macro="" textlink="">
        <xdr:nvSpPr>
          <xdr:cNvPr id="84" name="文本框 24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 txBox="1"/>
        </xdr:nvSpPr>
        <xdr:spPr>
          <a:xfrm>
            <a:off x="-134451" y="4284890"/>
            <a:ext cx="2701031" cy="425760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20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+mn-ea"/>
                <a:sym typeface="+mn-lt"/>
              </a:rPr>
              <a:t>税率表</a:t>
            </a:r>
          </a:p>
        </xdr:txBody>
      </xdr:sp>
      <xdr:sp macro="" textlink="">
        <xdr:nvSpPr>
          <xdr:cNvPr id="85" name="文本框 25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 txBox="1"/>
        </xdr:nvSpPr>
        <xdr:spPr>
          <a:xfrm>
            <a:off x="2425893" y="3979308"/>
            <a:ext cx="1655822" cy="4625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2400" b="1">
                <a:solidFill>
                  <a:prstClr val="white"/>
                </a:solidFill>
                <a:latin typeface="Agency FB" panose="020B0503020202020204" pitchFamily="34" charset="0"/>
                <a:cs typeface="+mn-ea"/>
                <a:sym typeface="+mn-lt"/>
              </a:rPr>
              <a:t>02</a:t>
            </a:r>
            <a:endParaRPr lang="zh-CN" altLang="en-US" sz="2400" b="1">
              <a:solidFill>
                <a:prstClr val="white"/>
              </a:solidFill>
              <a:latin typeface="Agency FB" panose="020B0503020202020204" pitchFamily="34" charset="0"/>
              <a:cs typeface="+mn-ea"/>
              <a:sym typeface="+mn-lt"/>
            </a:endParaRPr>
          </a:p>
        </xdr:txBody>
      </xdr:sp>
      <xdr:sp macro="" textlink="">
        <xdr:nvSpPr>
          <xdr:cNvPr id="86" name="文本框 26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 txBox="1"/>
        </xdr:nvSpPr>
        <xdr:spPr>
          <a:xfrm>
            <a:off x="1908348" y="4297000"/>
            <a:ext cx="2701416" cy="425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defTabSz="914400" rtl="0" eaLnBrk="1" latinLnBrk="0" hangingPunct="1"/>
            <a:r>
              <a:rPr lang="zh-CN" altLang="en-US" sz="2000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+mn-ea"/>
                <a:sym typeface="+mn-lt"/>
              </a:rPr>
              <a:t>员工资料表</a:t>
            </a:r>
          </a:p>
        </xdr:txBody>
      </xdr:sp>
      <xdr:sp macro="" textlink="">
        <xdr:nvSpPr>
          <xdr:cNvPr id="87" name="文本框 27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 txBox="1"/>
        </xdr:nvSpPr>
        <xdr:spPr>
          <a:xfrm>
            <a:off x="4463641" y="3979317"/>
            <a:ext cx="1655822" cy="4625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2400" b="1">
                <a:solidFill>
                  <a:prstClr val="white"/>
                </a:solidFill>
                <a:latin typeface="Agency FB" panose="020B0503020202020204" pitchFamily="34" charset="0"/>
                <a:cs typeface="+mn-ea"/>
                <a:sym typeface="+mn-lt"/>
              </a:rPr>
              <a:t>03</a:t>
            </a:r>
            <a:endParaRPr lang="zh-CN" altLang="en-US" sz="2400" b="1">
              <a:solidFill>
                <a:prstClr val="white"/>
              </a:solidFill>
              <a:latin typeface="Agency FB" panose="020B0503020202020204" pitchFamily="34" charset="0"/>
              <a:cs typeface="+mn-ea"/>
              <a:sym typeface="+mn-lt"/>
            </a:endParaRPr>
          </a:p>
        </xdr:txBody>
      </xdr:sp>
      <xdr:sp macro="" textlink="">
        <xdr:nvSpPr>
          <xdr:cNvPr id="88" name="文本框 28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 txBox="1"/>
        </xdr:nvSpPr>
        <xdr:spPr>
          <a:xfrm>
            <a:off x="3953174" y="4297637"/>
            <a:ext cx="2701416" cy="425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defTabSz="914400" rtl="0" eaLnBrk="1" latinLnBrk="0" hangingPunct="1"/>
            <a:r>
              <a:rPr lang="zh-CN" altLang="en-US" sz="2000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+mn-ea"/>
                <a:sym typeface="+mn-lt"/>
              </a:rPr>
              <a:t>考勤统计表</a:t>
            </a:r>
            <a:endParaRPr lang="zh-CN" altLang="en-US" sz="2000" kern="1200"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方正琥珀简体" panose="03000509000000000000" pitchFamily="65" charset="-122"/>
              <a:ea typeface="方正琥珀简体" panose="03000509000000000000" pitchFamily="65" charset="-122"/>
              <a:cs typeface="+mn-ea"/>
              <a:sym typeface="+mn-lt"/>
            </a:endParaRPr>
          </a:p>
        </xdr:txBody>
      </xdr:sp>
      <xdr:sp macro="" textlink="">
        <xdr:nvSpPr>
          <xdr:cNvPr id="89" name="文本框 29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 txBox="1"/>
        </xdr:nvSpPr>
        <xdr:spPr>
          <a:xfrm>
            <a:off x="6501389" y="3979317"/>
            <a:ext cx="1655822" cy="4625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2400" b="1">
                <a:solidFill>
                  <a:prstClr val="white"/>
                </a:solidFill>
                <a:latin typeface="Agency FB" panose="020B0503020202020204" pitchFamily="34" charset="0"/>
                <a:cs typeface="+mn-ea"/>
                <a:sym typeface="+mn-lt"/>
              </a:rPr>
              <a:t>04</a:t>
            </a:r>
            <a:endParaRPr lang="zh-CN" altLang="en-US" sz="2400" b="1">
              <a:solidFill>
                <a:prstClr val="white"/>
              </a:solidFill>
              <a:latin typeface="Agency FB" panose="020B0503020202020204" pitchFamily="34" charset="0"/>
              <a:cs typeface="+mn-ea"/>
              <a:sym typeface="+mn-lt"/>
            </a:endParaRPr>
          </a:p>
        </xdr:txBody>
      </xdr:sp>
      <xdr:sp macro="" textlink="">
        <xdr:nvSpPr>
          <xdr:cNvPr id="90" name="文本框 30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 txBox="1"/>
        </xdr:nvSpPr>
        <xdr:spPr>
          <a:xfrm>
            <a:off x="5997325" y="4297637"/>
            <a:ext cx="2701416" cy="425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defTabSz="914400" rtl="0" eaLnBrk="1" latinLnBrk="0" hangingPunct="1"/>
            <a:r>
              <a:rPr lang="zh-CN" altLang="en-US" sz="2000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+mn-ea"/>
                <a:sym typeface="+mn-lt"/>
              </a:rPr>
              <a:t>工资明细表</a:t>
            </a:r>
            <a:endParaRPr lang="zh-CN" altLang="en-US" sz="2000" kern="1200"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方正琥珀简体" panose="03000509000000000000" pitchFamily="65" charset="-122"/>
              <a:ea typeface="方正琥珀简体" panose="03000509000000000000" pitchFamily="65" charset="-122"/>
              <a:cs typeface="+mn-ea"/>
              <a:sym typeface="+mn-lt"/>
            </a:endParaRPr>
          </a:p>
        </xdr:txBody>
      </xdr:sp>
      <xdr:sp macro="" textlink="">
        <xdr:nvSpPr>
          <xdr:cNvPr id="91" name="Content Placeholder 7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 txBox="1"/>
        </xdr:nvSpPr>
        <xdr:spPr>
          <a:xfrm>
            <a:off x="342186" y="889007"/>
            <a:ext cx="6998340" cy="994290"/>
          </a:xfrm>
          <a:prstGeom prst="rect">
            <a:avLst/>
          </a:prstGeom>
          <a:effectLst>
            <a:outerShdw blurRad="127000" dist="190500" dir="8160000" algn="ctr" rotWithShape="0">
              <a:srgbClr val="000000">
                <a:alpha val="5000"/>
              </a:srgbClr>
            </a:outerShdw>
          </a:effectLst>
        </xdr:spPr>
        <xdr:txBody>
          <a:bodyPr vert="horz" wrap="square" lIns="91440" tIns="45720" rIns="91440" bIns="45720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zh-CN" altLang="en-US" sz="5400" spc="-100">
                <a:solidFill>
                  <a:srgbClr val="1C9494"/>
                </a:solidFill>
                <a:effectLst>
                  <a:innerShdw blurRad="114300">
                    <a:prstClr val="black"/>
                  </a:innerShdw>
                </a:effectLst>
                <a:latin typeface="微软雅黑" panose="020B0503020204020204" charset="-122"/>
                <a:ea typeface="微软雅黑" panose="020B0503020204020204" charset="-122"/>
              </a:rPr>
              <a:t>工资核算系统</a:t>
            </a:r>
          </a:p>
        </xdr:txBody>
      </xdr:sp>
      <xdr:sp macro="" textlink="">
        <xdr:nvSpPr>
          <xdr:cNvPr id="92" name="文本框 38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 txBox="1"/>
        </xdr:nvSpPr>
        <xdr:spPr>
          <a:xfrm>
            <a:off x="381794" y="6106500"/>
            <a:ext cx="1655822" cy="4625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2400" b="1">
                <a:solidFill>
                  <a:prstClr val="white"/>
                </a:solidFill>
                <a:latin typeface="Agency FB" panose="020B0503020202020204" pitchFamily="34" charset="0"/>
                <a:cs typeface="+mn-ea"/>
                <a:sym typeface="+mn-lt"/>
              </a:rPr>
              <a:t>06</a:t>
            </a:r>
            <a:endParaRPr lang="zh-CN" altLang="en-US" sz="2400" b="1">
              <a:solidFill>
                <a:prstClr val="white"/>
              </a:solidFill>
              <a:latin typeface="Agency FB" panose="020B0503020202020204" pitchFamily="34" charset="0"/>
              <a:cs typeface="+mn-ea"/>
              <a:sym typeface="+mn-lt"/>
            </a:endParaRPr>
          </a:p>
        </xdr:txBody>
      </xdr:sp>
      <xdr:sp macro="" textlink="">
        <xdr:nvSpPr>
          <xdr:cNvPr id="93" name="文本框 39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 txBox="1"/>
        </xdr:nvSpPr>
        <xdr:spPr>
          <a:xfrm>
            <a:off x="-141212" y="6424526"/>
            <a:ext cx="2701707" cy="425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defTabSz="914400" rtl="0" eaLnBrk="1" latinLnBrk="0" hangingPunct="1"/>
            <a:r>
              <a:rPr lang="zh-CN" altLang="en-US" sz="2000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+mn-ea"/>
                <a:sym typeface="+mn-lt"/>
              </a:rPr>
              <a:t>查询员工工资</a:t>
            </a:r>
            <a:endParaRPr lang="zh-CN" altLang="en-US" sz="2000" kern="1200"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方正琥珀简体" panose="03000509000000000000" pitchFamily="65" charset="-122"/>
              <a:ea typeface="方正琥珀简体" panose="03000509000000000000" pitchFamily="65" charset="-122"/>
              <a:cs typeface="+mn-ea"/>
              <a:sym typeface="+mn-lt"/>
            </a:endParaRPr>
          </a:p>
        </xdr:txBody>
      </xdr:sp>
      <xdr:sp macro="" textlink="">
        <xdr:nvSpPr>
          <xdr:cNvPr id="94" name="文本框 40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 txBox="1"/>
        </xdr:nvSpPr>
        <xdr:spPr>
          <a:xfrm>
            <a:off x="2413479" y="6106500"/>
            <a:ext cx="1655822" cy="4625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2400" b="1">
                <a:solidFill>
                  <a:prstClr val="white"/>
                </a:solidFill>
                <a:latin typeface="Agency FB" panose="020B0503020202020204" pitchFamily="34" charset="0"/>
                <a:cs typeface="+mn-ea"/>
                <a:sym typeface="+mn-lt"/>
              </a:rPr>
              <a:t>07</a:t>
            </a:r>
            <a:endParaRPr lang="zh-CN" altLang="en-US" sz="2400" b="1">
              <a:solidFill>
                <a:prstClr val="white"/>
              </a:solidFill>
              <a:latin typeface="Agency FB" panose="020B0503020202020204" pitchFamily="34" charset="0"/>
              <a:cs typeface="+mn-ea"/>
              <a:sym typeface="+mn-lt"/>
            </a:endParaRPr>
          </a:p>
        </xdr:txBody>
      </xdr:sp>
      <xdr:sp macro="" textlink="">
        <xdr:nvSpPr>
          <xdr:cNvPr id="95" name="文本框 41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 txBox="1"/>
        </xdr:nvSpPr>
        <xdr:spPr>
          <a:xfrm>
            <a:off x="1889801" y="6424526"/>
            <a:ext cx="2702383" cy="425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defTabSz="914400" rtl="0" eaLnBrk="1" latinLnBrk="0" hangingPunct="1"/>
            <a:r>
              <a:rPr lang="zh-CN" altLang="en-US" sz="2000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+mn-ea"/>
                <a:sym typeface="+mn-lt"/>
              </a:rPr>
              <a:t>银行发放表</a:t>
            </a:r>
            <a:endParaRPr lang="zh-CN" altLang="en-US" sz="2000" kern="1200"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方正琥珀简体" panose="03000509000000000000" pitchFamily="65" charset="-122"/>
              <a:ea typeface="方正琥珀简体" panose="03000509000000000000" pitchFamily="65" charset="-122"/>
              <a:cs typeface="+mn-ea"/>
              <a:sym typeface="+mn-lt"/>
            </a:endParaRPr>
          </a:p>
        </xdr:txBody>
      </xdr:sp>
      <xdr:sp macro="" textlink="">
        <xdr:nvSpPr>
          <xdr:cNvPr id="96" name="文本框 42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 txBox="1"/>
        </xdr:nvSpPr>
        <xdr:spPr>
          <a:xfrm>
            <a:off x="4471285" y="6106500"/>
            <a:ext cx="1655822" cy="4625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2400" b="1">
                <a:solidFill>
                  <a:prstClr val="white"/>
                </a:solidFill>
                <a:latin typeface="Agency FB" panose="020B0503020202020204" pitchFamily="34" charset="0"/>
                <a:cs typeface="+mn-ea"/>
                <a:sym typeface="+mn-lt"/>
              </a:rPr>
              <a:t>08</a:t>
            </a:r>
            <a:endParaRPr lang="zh-CN" altLang="en-US" sz="2400" b="1">
              <a:solidFill>
                <a:prstClr val="white"/>
              </a:solidFill>
              <a:latin typeface="Agency FB" panose="020B0503020202020204" pitchFamily="34" charset="0"/>
              <a:cs typeface="+mn-ea"/>
              <a:sym typeface="+mn-lt"/>
            </a:endParaRPr>
          </a:p>
        </xdr:txBody>
      </xdr:sp>
      <xdr:sp macro="" textlink="">
        <xdr:nvSpPr>
          <xdr:cNvPr id="97" name="文本框 43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 txBox="1"/>
        </xdr:nvSpPr>
        <xdr:spPr>
          <a:xfrm>
            <a:off x="3947858" y="6424526"/>
            <a:ext cx="2701707" cy="425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defTabSz="914400" rtl="0" eaLnBrk="1" latinLnBrk="0" hangingPunct="1"/>
            <a:r>
              <a:rPr lang="zh-CN" altLang="en-US" sz="2000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+mn-ea"/>
                <a:sym typeface="+mn-lt"/>
              </a:rPr>
              <a:t>工资条</a:t>
            </a:r>
          </a:p>
        </xdr:txBody>
      </xdr:sp>
      <xdr:sp macro="" textlink="">
        <xdr:nvSpPr>
          <xdr:cNvPr id="98" name="文本框 44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 txBox="1"/>
        </xdr:nvSpPr>
        <xdr:spPr>
          <a:xfrm>
            <a:off x="6553511" y="6106500"/>
            <a:ext cx="1655822" cy="4625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2400" b="1">
                <a:solidFill>
                  <a:prstClr val="white"/>
                </a:solidFill>
                <a:latin typeface="Agency FB" panose="020B0503020202020204" pitchFamily="34" charset="0"/>
                <a:cs typeface="+mn-ea"/>
                <a:sym typeface="+mn-lt"/>
              </a:rPr>
              <a:t>09</a:t>
            </a:r>
            <a:endParaRPr lang="zh-CN" altLang="en-US" sz="2400" b="1">
              <a:solidFill>
                <a:prstClr val="white"/>
              </a:solidFill>
              <a:latin typeface="Agency FB" panose="020B0503020202020204" pitchFamily="34" charset="0"/>
              <a:cs typeface="+mn-ea"/>
              <a:sym typeface="+mn-lt"/>
            </a:endParaRPr>
          </a:p>
        </xdr:txBody>
      </xdr:sp>
      <xdr:sp macro="" textlink="">
        <xdr:nvSpPr>
          <xdr:cNvPr id="99" name="文本框 45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 txBox="1"/>
        </xdr:nvSpPr>
        <xdr:spPr>
          <a:xfrm>
            <a:off x="6055478" y="6424526"/>
            <a:ext cx="2702092" cy="425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defTabSz="914400" rtl="0" eaLnBrk="1" latinLnBrk="0" hangingPunct="1"/>
            <a:r>
              <a:rPr lang="zh-CN" altLang="en-US" sz="2000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+mn-ea"/>
                <a:sym typeface="+mn-lt"/>
              </a:rPr>
              <a:t>工资凭证表</a:t>
            </a:r>
            <a:endParaRPr lang="zh-CN" altLang="en-US" sz="2000" kern="1200"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方正琥珀简体" panose="03000509000000000000" pitchFamily="65" charset="-122"/>
              <a:ea typeface="方正琥珀简体" panose="03000509000000000000" pitchFamily="65" charset="-122"/>
              <a:cs typeface="+mn-ea"/>
              <a:sym typeface="+mn-lt"/>
            </a:endParaRPr>
          </a:p>
        </xdr:txBody>
      </xdr:sp>
      <xdr:grpSp>
        <xdr:nvGrpSpPr>
          <xdr:cNvPr id="100" name="组合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GrpSpPr/>
        </xdr:nvGrpSpPr>
        <xdr:grpSpPr>
          <a:xfrm>
            <a:off x="726685" y="5070185"/>
            <a:ext cx="1039188" cy="998222"/>
            <a:chOff x="1056885" y="5070185"/>
            <a:chExt cx="1039188" cy="998222"/>
          </a:xfrm>
        </xdr:grpSpPr>
        <xdr:sp macro="" textlink="">
          <xdr:nvSpPr>
            <xdr:cNvPr id="136" name="圆角矩形 5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SpPr/>
          </xdr:nvSpPr>
          <xdr:spPr>
            <a:xfrm>
              <a:off x="1056885" y="5070185"/>
              <a:ext cx="1039188" cy="998222"/>
            </a:xfrm>
            <a:prstGeom prst="roundRect">
              <a:avLst>
                <a:gd name="adj" fmla="val 0"/>
              </a:avLst>
            </a:prstGeom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bg1"/>
                </a:gs>
                <a:gs pos="100000">
                  <a:srgbClr val="E0E0E0"/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279400" dist="254000" dir="8100000" algn="tr" rotWithShape="0">
                <a:prstClr val="black">
                  <a:alpha val="2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zh-CN" altLang="en-US" sz="1600">
                <a:solidFill>
                  <a:prstClr val="black">
                    <a:lumMod val="65000"/>
                    <a:lumOff val="35000"/>
                  </a:prstClr>
                </a:solidFill>
                <a:latin typeface="微软雅黑" panose="020B0503020204020204" charset="-122"/>
              </a:endParaRPr>
            </a:p>
          </xdr:txBody>
        </xdr:sp>
        <xdr:sp macro="" textlink="">
          <xdr:nvSpPr>
            <xdr:cNvPr id="137" name="Freeform 133">
              <a:extLst>
                <a:ext uri="{FF2B5EF4-FFF2-40B4-BE49-F238E27FC236}">
                  <a16:creationId xmlns:a16="http://schemas.microsoft.com/office/drawing/2014/main" id="{00000000-0008-0000-0000-000089000000}"/>
                </a:ext>
              </a:extLst>
            </xdr:cNvPr>
            <xdr:cNvSpPr>
              <a:spLocks noEditPoints="1"/>
            </xdr:cNvSpPr>
          </xdr:nvSpPr>
          <xdr:spPr>
            <a:xfrm>
              <a:off x="1286878" y="5289786"/>
              <a:ext cx="579203" cy="559020"/>
            </a:xfrm>
            <a:custGeom>
              <a:avLst/>
              <a:gdLst>
                <a:gd name="T0" fmla="*/ 113 w 205"/>
                <a:gd name="T1" fmla="*/ 114 h 197"/>
                <a:gd name="T2" fmla="*/ 36 w 205"/>
                <a:gd name="T3" fmla="*/ 191 h 197"/>
                <a:gd name="T4" fmla="*/ 14 w 205"/>
                <a:gd name="T5" fmla="*/ 191 h 197"/>
                <a:gd name="T6" fmla="*/ 14 w 205"/>
                <a:gd name="T7" fmla="*/ 169 h 197"/>
                <a:gd name="T8" fmla="*/ 20 w 205"/>
                <a:gd name="T9" fmla="*/ 164 h 197"/>
                <a:gd name="T10" fmla="*/ 3 w 205"/>
                <a:gd name="T11" fmla="*/ 147 h 197"/>
                <a:gd name="T12" fmla="*/ 3 w 205"/>
                <a:gd name="T13" fmla="*/ 136 h 197"/>
                <a:gd name="T14" fmla="*/ 14 w 205"/>
                <a:gd name="T15" fmla="*/ 136 h 197"/>
                <a:gd name="T16" fmla="*/ 31 w 205"/>
                <a:gd name="T17" fmla="*/ 153 h 197"/>
                <a:gd name="T18" fmla="*/ 36 w 205"/>
                <a:gd name="T19" fmla="*/ 147 h 197"/>
                <a:gd name="T20" fmla="*/ 30 w 205"/>
                <a:gd name="T21" fmla="*/ 141 h 197"/>
                <a:gd name="T22" fmla="*/ 30 w 205"/>
                <a:gd name="T23" fmla="*/ 131 h 197"/>
                <a:gd name="T24" fmla="*/ 41 w 205"/>
                <a:gd name="T25" fmla="*/ 131 h 197"/>
                <a:gd name="T26" fmla="*/ 47 w 205"/>
                <a:gd name="T27" fmla="*/ 136 h 197"/>
                <a:gd name="T28" fmla="*/ 52 w 205"/>
                <a:gd name="T29" fmla="*/ 131 h 197"/>
                <a:gd name="T30" fmla="*/ 36 w 205"/>
                <a:gd name="T31" fmla="*/ 114 h 197"/>
                <a:gd name="T32" fmla="*/ 36 w 205"/>
                <a:gd name="T33" fmla="*/ 103 h 197"/>
                <a:gd name="T34" fmla="*/ 46 w 205"/>
                <a:gd name="T35" fmla="*/ 103 h 197"/>
                <a:gd name="T36" fmla="*/ 63 w 205"/>
                <a:gd name="T37" fmla="*/ 120 h 197"/>
                <a:gd name="T38" fmla="*/ 91 w 205"/>
                <a:gd name="T39" fmla="*/ 92 h 197"/>
                <a:gd name="T40" fmla="*/ 87 w 205"/>
                <a:gd name="T41" fmla="*/ 20 h 197"/>
                <a:gd name="T42" fmla="*/ 172 w 205"/>
                <a:gd name="T43" fmla="*/ 33 h 197"/>
                <a:gd name="T44" fmla="*/ 185 w 205"/>
                <a:gd name="T45" fmla="*/ 118 h 197"/>
                <a:gd name="T46" fmla="*/ 113 w 205"/>
                <a:gd name="T47" fmla="*/ 114 h 197"/>
                <a:gd name="T48" fmla="*/ 155 w 205"/>
                <a:gd name="T49" fmla="*/ 50 h 197"/>
                <a:gd name="T50" fmla="*/ 120 w 205"/>
                <a:gd name="T51" fmla="*/ 41 h 197"/>
                <a:gd name="T52" fmla="*/ 128 w 205"/>
                <a:gd name="T53" fmla="*/ 77 h 197"/>
                <a:gd name="T54" fmla="*/ 164 w 205"/>
                <a:gd name="T55" fmla="*/ 85 h 197"/>
                <a:gd name="T56" fmla="*/ 155 w 205"/>
                <a:gd name="T57" fmla="*/ 50 h 1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</a:cxnLst>
              <a:rect l="0" t="0" r="r" b="b"/>
              <a:pathLst>
                <a:path w="205" h="197">
                  <a:moveTo>
                    <a:pt x="113" y="114"/>
                  </a:moveTo>
                  <a:cubicBezTo>
                    <a:pt x="36" y="191"/>
                    <a:pt x="36" y="191"/>
                    <a:pt x="36" y="191"/>
                  </a:cubicBezTo>
                  <a:cubicBezTo>
                    <a:pt x="30" y="197"/>
                    <a:pt x="20" y="197"/>
                    <a:pt x="14" y="191"/>
                  </a:cubicBezTo>
                  <a:cubicBezTo>
                    <a:pt x="8" y="185"/>
                    <a:pt x="8" y="175"/>
                    <a:pt x="14" y="169"/>
                  </a:cubicBezTo>
                  <a:cubicBezTo>
                    <a:pt x="20" y="164"/>
                    <a:pt x="20" y="164"/>
                    <a:pt x="20" y="164"/>
                  </a:cubicBezTo>
                  <a:cubicBezTo>
                    <a:pt x="3" y="147"/>
                    <a:pt x="3" y="147"/>
                    <a:pt x="3" y="147"/>
                  </a:cubicBezTo>
                  <a:cubicBezTo>
                    <a:pt x="0" y="144"/>
                    <a:pt x="0" y="139"/>
                    <a:pt x="3" y="136"/>
                  </a:cubicBezTo>
                  <a:cubicBezTo>
                    <a:pt x="6" y="133"/>
                    <a:pt x="11" y="133"/>
                    <a:pt x="14" y="136"/>
                  </a:cubicBezTo>
                  <a:cubicBezTo>
                    <a:pt x="31" y="153"/>
                    <a:pt x="31" y="153"/>
                    <a:pt x="31" y="153"/>
                  </a:cubicBezTo>
                  <a:cubicBezTo>
                    <a:pt x="36" y="147"/>
                    <a:pt x="36" y="147"/>
                    <a:pt x="36" y="147"/>
                  </a:cubicBezTo>
                  <a:cubicBezTo>
                    <a:pt x="30" y="141"/>
                    <a:pt x="30" y="141"/>
                    <a:pt x="30" y="141"/>
                  </a:cubicBezTo>
                  <a:cubicBezTo>
                    <a:pt x="27" y="138"/>
                    <a:pt x="27" y="134"/>
                    <a:pt x="30" y="131"/>
                  </a:cubicBezTo>
                  <a:cubicBezTo>
                    <a:pt x="33" y="128"/>
                    <a:pt x="38" y="128"/>
                    <a:pt x="41" y="131"/>
                  </a:cubicBezTo>
                  <a:cubicBezTo>
                    <a:pt x="47" y="136"/>
                    <a:pt x="47" y="136"/>
                    <a:pt x="47" y="136"/>
                  </a:cubicBezTo>
                  <a:cubicBezTo>
                    <a:pt x="52" y="131"/>
                    <a:pt x="52" y="131"/>
                    <a:pt x="52" y="131"/>
                  </a:cubicBezTo>
                  <a:cubicBezTo>
                    <a:pt x="36" y="114"/>
                    <a:pt x="36" y="114"/>
                    <a:pt x="36" y="114"/>
                  </a:cubicBezTo>
                  <a:cubicBezTo>
                    <a:pt x="33" y="111"/>
                    <a:pt x="33" y="106"/>
                    <a:pt x="36" y="103"/>
                  </a:cubicBezTo>
                  <a:cubicBezTo>
                    <a:pt x="39" y="100"/>
                    <a:pt x="43" y="100"/>
                    <a:pt x="46" y="103"/>
                  </a:cubicBezTo>
                  <a:cubicBezTo>
                    <a:pt x="63" y="120"/>
                    <a:pt x="63" y="120"/>
                    <a:pt x="63" y="120"/>
                  </a:cubicBezTo>
                  <a:cubicBezTo>
                    <a:pt x="91" y="92"/>
                    <a:pt x="91" y="92"/>
                    <a:pt x="91" y="92"/>
                  </a:cubicBezTo>
                  <a:cubicBezTo>
                    <a:pt x="73" y="67"/>
                    <a:pt x="71" y="36"/>
                    <a:pt x="87" y="20"/>
                  </a:cubicBezTo>
                  <a:cubicBezTo>
                    <a:pt x="107" y="0"/>
                    <a:pt x="145" y="6"/>
                    <a:pt x="172" y="33"/>
                  </a:cubicBezTo>
                  <a:cubicBezTo>
                    <a:pt x="199" y="60"/>
                    <a:pt x="205" y="98"/>
                    <a:pt x="185" y="118"/>
                  </a:cubicBezTo>
                  <a:cubicBezTo>
                    <a:pt x="169" y="134"/>
                    <a:pt x="138" y="132"/>
                    <a:pt x="113" y="114"/>
                  </a:cubicBezTo>
                  <a:close/>
                  <a:moveTo>
                    <a:pt x="155" y="50"/>
                  </a:moveTo>
                  <a:cubicBezTo>
                    <a:pt x="143" y="38"/>
                    <a:pt x="127" y="34"/>
                    <a:pt x="120" y="41"/>
                  </a:cubicBezTo>
                  <a:cubicBezTo>
                    <a:pt x="113" y="49"/>
                    <a:pt x="116" y="65"/>
                    <a:pt x="128" y="77"/>
                  </a:cubicBezTo>
                  <a:cubicBezTo>
                    <a:pt x="140" y="89"/>
                    <a:pt x="156" y="92"/>
                    <a:pt x="164" y="85"/>
                  </a:cubicBezTo>
                  <a:cubicBezTo>
                    <a:pt x="171" y="77"/>
                    <a:pt x="167" y="62"/>
                    <a:pt x="155" y="50"/>
                  </a:cubicBezTo>
                  <a:close/>
                </a:path>
              </a:pathLst>
            </a:custGeom>
            <a:solidFill>
              <a:srgbClr val="008080"/>
            </a:solidFill>
            <a:ln>
              <a:noFill/>
            </a:ln>
          </xdr:spPr>
          <xdr:txBody>
            <a:bodyPr vert="horz" wrap="square" lIns="80189" tIns="40094" rIns="80189" bIns="40094" numCol="1" anchor="t" anchorCtr="0" compatLnSpc="1"/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defTabSz="534670">
                <a:defRPr/>
              </a:pPr>
              <a:endParaRPr lang="zh-CN" altLang="en-US" sz="2105" kern="0">
                <a:solidFill>
                  <a:srgbClr val="FFFFFF"/>
                </a:solidFill>
                <a:latin typeface="Century Gothic" panose="020B0502020202020204"/>
              </a:endParaRPr>
            </a:p>
          </xdr:txBody>
        </xdr:sp>
      </xdr:grpSp>
      <xdr:grpSp>
        <xdr:nvGrpSpPr>
          <xdr:cNvPr id="101" name="组合 100">
            <a:extLst>
              <a:ext uri="{FF2B5EF4-FFF2-40B4-BE49-F238E27FC236}">
                <a16:creationId xmlns:a16="http://schemas.microsoft.com/office/drawing/2014/main" id="{00000000-0008-0000-0000-000065000000}"/>
              </a:ext>
            </a:extLst>
          </xdr:cNvPr>
          <xdr:cNvGrpSpPr/>
        </xdr:nvGrpSpPr>
        <xdr:grpSpPr>
          <a:xfrm>
            <a:off x="2746176" y="5070185"/>
            <a:ext cx="1039188" cy="998222"/>
            <a:chOff x="3076376" y="5070185"/>
            <a:chExt cx="1039188" cy="998222"/>
          </a:xfrm>
        </xdr:grpSpPr>
        <xdr:sp macro="" textlink="">
          <xdr:nvSpPr>
            <xdr:cNvPr id="134" name="圆角矩形 50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SpPr/>
          </xdr:nvSpPr>
          <xdr:spPr>
            <a:xfrm>
              <a:off x="3076376" y="5070185"/>
              <a:ext cx="1039188" cy="998222"/>
            </a:xfrm>
            <a:prstGeom prst="roundRect">
              <a:avLst>
                <a:gd name="adj" fmla="val 0"/>
              </a:avLst>
            </a:prstGeom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bg1"/>
                </a:gs>
                <a:gs pos="100000">
                  <a:srgbClr val="E0E0E0"/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279400" dist="254000" dir="8100000" algn="tr" rotWithShape="0">
                <a:prstClr val="black">
                  <a:alpha val="2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zh-CN" altLang="en-US" sz="1600">
                <a:solidFill>
                  <a:prstClr val="black">
                    <a:lumMod val="65000"/>
                    <a:lumOff val="35000"/>
                  </a:prstClr>
                </a:solidFill>
                <a:latin typeface="微软雅黑" panose="020B0503020204020204" charset="-122"/>
              </a:endParaRPr>
            </a:p>
          </xdr:txBody>
        </xdr:sp>
        <xdr:sp macro="" textlink="">
          <xdr:nvSpPr>
            <xdr:cNvPr id="135" name="Freeform 121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SpPr>
              <a:spLocks noEditPoints="1"/>
            </xdr:cNvSpPr>
          </xdr:nvSpPr>
          <xdr:spPr>
            <a:xfrm>
              <a:off x="3299548" y="5249723"/>
              <a:ext cx="592843" cy="639146"/>
            </a:xfrm>
            <a:custGeom>
              <a:avLst/>
              <a:gdLst>
                <a:gd name="T0" fmla="*/ 0 w 200"/>
                <a:gd name="T1" fmla="*/ 180 h 200"/>
                <a:gd name="T2" fmla="*/ 12 w 200"/>
                <a:gd name="T3" fmla="*/ 168 h 200"/>
                <a:gd name="T4" fmla="*/ 188 w 200"/>
                <a:gd name="T5" fmla="*/ 168 h 200"/>
                <a:gd name="T6" fmla="*/ 200 w 200"/>
                <a:gd name="T7" fmla="*/ 180 h 200"/>
                <a:gd name="T8" fmla="*/ 84 w 200"/>
                <a:gd name="T9" fmla="*/ 88 h 200"/>
                <a:gd name="T10" fmla="*/ 116 w 200"/>
                <a:gd name="T11" fmla="*/ 88 h 200"/>
                <a:gd name="T12" fmla="*/ 168 w 200"/>
                <a:gd name="T13" fmla="*/ 88 h 200"/>
                <a:gd name="T14" fmla="*/ 168 w 200"/>
                <a:gd name="T15" fmla="*/ 176 h 200"/>
                <a:gd name="T16" fmla="*/ 116 w 200"/>
                <a:gd name="T17" fmla="*/ 176 h 200"/>
                <a:gd name="T18" fmla="*/ 84 w 200"/>
                <a:gd name="T19" fmla="*/ 176 h 200"/>
                <a:gd name="T20" fmla="*/ 32 w 200"/>
                <a:gd name="T21" fmla="*/ 176 h 200"/>
                <a:gd name="T22" fmla="*/ 32 w 200"/>
                <a:gd name="T23" fmla="*/ 88 h 200"/>
                <a:gd name="T24" fmla="*/ 144 w 200"/>
                <a:gd name="T25" fmla="*/ 172 h 200"/>
                <a:gd name="T26" fmla="*/ 144 w 200"/>
                <a:gd name="T27" fmla="*/ 148 h 200"/>
                <a:gd name="T28" fmla="*/ 168 w 200"/>
                <a:gd name="T29" fmla="*/ 144 h 200"/>
                <a:gd name="T30" fmla="*/ 144 w 200"/>
                <a:gd name="T31" fmla="*/ 144 h 200"/>
                <a:gd name="T32" fmla="*/ 168 w 200"/>
                <a:gd name="T33" fmla="*/ 92 h 200"/>
                <a:gd name="T34" fmla="*/ 116 w 200"/>
                <a:gd name="T35" fmla="*/ 172 h 200"/>
                <a:gd name="T36" fmla="*/ 116 w 200"/>
                <a:gd name="T37" fmla="*/ 148 h 200"/>
                <a:gd name="T38" fmla="*/ 140 w 200"/>
                <a:gd name="T39" fmla="*/ 144 h 200"/>
                <a:gd name="T40" fmla="*/ 116 w 200"/>
                <a:gd name="T41" fmla="*/ 144 h 200"/>
                <a:gd name="T42" fmla="*/ 140 w 200"/>
                <a:gd name="T43" fmla="*/ 92 h 200"/>
                <a:gd name="T44" fmla="*/ 88 w 200"/>
                <a:gd name="T45" fmla="*/ 172 h 200"/>
                <a:gd name="T46" fmla="*/ 88 w 200"/>
                <a:gd name="T47" fmla="*/ 148 h 200"/>
                <a:gd name="T48" fmla="*/ 112 w 200"/>
                <a:gd name="T49" fmla="*/ 144 h 200"/>
                <a:gd name="T50" fmla="*/ 88 w 200"/>
                <a:gd name="T51" fmla="*/ 144 h 200"/>
                <a:gd name="T52" fmla="*/ 112 w 200"/>
                <a:gd name="T53" fmla="*/ 92 h 200"/>
                <a:gd name="T54" fmla="*/ 60 w 200"/>
                <a:gd name="T55" fmla="*/ 172 h 200"/>
                <a:gd name="T56" fmla="*/ 60 w 200"/>
                <a:gd name="T57" fmla="*/ 148 h 200"/>
                <a:gd name="T58" fmla="*/ 84 w 200"/>
                <a:gd name="T59" fmla="*/ 144 h 200"/>
                <a:gd name="T60" fmla="*/ 60 w 200"/>
                <a:gd name="T61" fmla="*/ 144 h 200"/>
                <a:gd name="T62" fmla="*/ 84 w 200"/>
                <a:gd name="T63" fmla="*/ 92 h 200"/>
                <a:gd name="T64" fmla="*/ 32 w 200"/>
                <a:gd name="T65" fmla="*/ 172 h 200"/>
                <a:gd name="T66" fmla="*/ 32 w 200"/>
                <a:gd name="T67" fmla="*/ 148 h 200"/>
                <a:gd name="T68" fmla="*/ 56 w 200"/>
                <a:gd name="T69" fmla="*/ 144 h 200"/>
                <a:gd name="T70" fmla="*/ 32 w 200"/>
                <a:gd name="T71" fmla="*/ 144 h 200"/>
                <a:gd name="T72" fmla="*/ 56 w 200"/>
                <a:gd name="T73" fmla="*/ 92 h 200"/>
                <a:gd name="T74" fmla="*/ 0 w 200"/>
                <a:gd name="T75" fmla="*/ 36 h 200"/>
                <a:gd name="T76" fmla="*/ 28 w 200"/>
                <a:gd name="T77" fmla="*/ 56 h 200"/>
                <a:gd name="T78" fmla="*/ 140 w 200"/>
                <a:gd name="T79" fmla="*/ 16 h 200"/>
                <a:gd name="T80" fmla="*/ 172 w 200"/>
                <a:gd name="T81" fmla="*/ 16 h 200"/>
                <a:gd name="T82" fmla="*/ 200 w 200"/>
                <a:gd name="T83" fmla="*/ 80 h 200"/>
                <a:gd name="T84" fmla="*/ 144 w 200"/>
                <a:gd name="T85" fmla="*/ 12 h 200"/>
                <a:gd name="T86" fmla="*/ 168 w 200"/>
                <a:gd name="T87" fmla="*/ 52 h 200"/>
                <a:gd name="T88" fmla="*/ 32 w 200"/>
                <a:gd name="T89" fmla="*/ 12 h 200"/>
                <a:gd name="T90" fmla="*/ 56 w 200"/>
                <a:gd name="T91" fmla="*/ 52 h 2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</a:cxnLst>
              <a:rect l="0" t="0" r="r" b="b"/>
              <a:pathLst>
                <a:path w="200" h="200">
                  <a:moveTo>
                    <a:pt x="180" y="200"/>
                  </a:moveTo>
                  <a:cubicBezTo>
                    <a:pt x="20" y="200"/>
                    <a:pt x="20" y="200"/>
                    <a:pt x="20" y="200"/>
                  </a:cubicBezTo>
                  <a:cubicBezTo>
                    <a:pt x="9" y="200"/>
                    <a:pt x="0" y="191"/>
                    <a:pt x="0" y="180"/>
                  </a:cubicBezTo>
                  <a:cubicBezTo>
                    <a:pt x="0" y="88"/>
                    <a:pt x="0" y="88"/>
                    <a:pt x="0" y="88"/>
                  </a:cubicBezTo>
                  <a:cubicBezTo>
                    <a:pt x="13" y="88"/>
                    <a:pt x="13" y="88"/>
                    <a:pt x="13" y="88"/>
                  </a:cubicBezTo>
                  <a:cubicBezTo>
                    <a:pt x="12" y="123"/>
                    <a:pt x="12" y="168"/>
                    <a:pt x="12" y="168"/>
                  </a:cubicBezTo>
                  <a:cubicBezTo>
                    <a:pt x="12" y="179"/>
                    <a:pt x="25" y="188"/>
                    <a:pt x="36" y="188"/>
                  </a:cubicBezTo>
                  <a:cubicBezTo>
                    <a:pt x="164" y="188"/>
                    <a:pt x="164" y="188"/>
                    <a:pt x="164" y="188"/>
                  </a:cubicBezTo>
                  <a:cubicBezTo>
                    <a:pt x="175" y="188"/>
                    <a:pt x="188" y="179"/>
                    <a:pt x="188" y="168"/>
                  </a:cubicBezTo>
                  <a:cubicBezTo>
                    <a:pt x="188" y="168"/>
                    <a:pt x="188" y="122"/>
                    <a:pt x="188" y="88"/>
                  </a:cubicBezTo>
                  <a:cubicBezTo>
                    <a:pt x="200" y="88"/>
                    <a:pt x="200" y="88"/>
                    <a:pt x="200" y="88"/>
                  </a:cubicBezTo>
                  <a:cubicBezTo>
                    <a:pt x="200" y="180"/>
                    <a:pt x="200" y="180"/>
                    <a:pt x="200" y="180"/>
                  </a:cubicBezTo>
                  <a:cubicBezTo>
                    <a:pt x="200" y="191"/>
                    <a:pt x="191" y="200"/>
                    <a:pt x="180" y="200"/>
                  </a:cubicBezTo>
                  <a:close/>
                  <a:moveTo>
                    <a:pt x="60" y="88"/>
                  </a:moveTo>
                  <a:cubicBezTo>
                    <a:pt x="84" y="88"/>
                    <a:pt x="84" y="88"/>
                    <a:pt x="84" y="88"/>
                  </a:cubicBezTo>
                  <a:cubicBezTo>
                    <a:pt x="88" y="88"/>
                    <a:pt x="88" y="88"/>
                    <a:pt x="88" y="88"/>
                  </a:cubicBezTo>
                  <a:cubicBezTo>
                    <a:pt x="112" y="88"/>
                    <a:pt x="112" y="88"/>
                    <a:pt x="112" y="88"/>
                  </a:cubicBezTo>
                  <a:cubicBezTo>
                    <a:pt x="116" y="88"/>
                    <a:pt x="116" y="88"/>
                    <a:pt x="116" y="88"/>
                  </a:cubicBezTo>
                  <a:cubicBezTo>
                    <a:pt x="140" y="88"/>
                    <a:pt x="140" y="88"/>
                    <a:pt x="140" y="88"/>
                  </a:cubicBezTo>
                  <a:cubicBezTo>
                    <a:pt x="144" y="88"/>
                    <a:pt x="144" y="88"/>
                    <a:pt x="144" y="88"/>
                  </a:cubicBezTo>
                  <a:cubicBezTo>
                    <a:pt x="168" y="88"/>
                    <a:pt x="168" y="88"/>
                    <a:pt x="168" y="88"/>
                  </a:cubicBezTo>
                  <a:cubicBezTo>
                    <a:pt x="172" y="88"/>
                    <a:pt x="172" y="88"/>
                    <a:pt x="172" y="88"/>
                  </a:cubicBezTo>
                  <a:cubicBezTo>
                    <a:pt x="172" y="176"/>
                    <a:pt x="172" y="176"/>
                    <a:pt x="172" y="176"/>
                  </a:cubicBezTo>
                  <a:cubicBezTo>
                    <a:pt x="168" y="176"/>
                    <a:pt x="168" y="176"/>
                    <a:pt x="168" y="176"/>
                  </a:cubicBezTo>
                  <a:cubicBezTo>
                    <a:pt x="144" y="176"/>
                    <a:pt x="144" y="176"/>
                    <a:pt x="144" y="176"/>
                  </a:cubicBezTo>
                  <a:cubicBezTo>
                    <a:pt x="140" y="176"/>
                    <a:pt x="140" y="176"/>
                    <a:pt x="140" y="176"/>
                  </a:cubicBezTo>
                  <a:cubicBezTo>
                    <a:pt x="116" y="176"/>
                    <a:pt x="116" y="176"/>
                    <a:pt x="116" y="176"/>
                  </a:cubicBezTo>
                  <a:cubicBezTo>
                    <a:pt x="112" y="176"/>
                    <a:pt x="112" y="176"/>
                    <a:pt x="112" y="176"/>
                  </a:cubicBezTo>
                  <a:cubicBezTo>
                    <a:pt x="88" y="176"/>
                    <a:pt x="88" y="176"/>
                    <a:pt x="88" y="176"/>
                  </a:cubicBezTo>
                  <a:cubicBezTo>
                    <a:pt x="84" y="176"/>
                    <a:pt x="84" y="176"/>
                    <a:pt x="84" y="176"/>
                  </a:cubicBezTo>
                  <a:cubicBezTo>
                    <a:pt x="60" y="176"/>
                    <a:pt x="60" y="176"/>
                    <a:pt x="60" y="176"/>
                  </a:cubicBezTo>
                  <a:cubicBezTo>
                    <a:pt x="56" y="176"/>
                    <a:pt x="56" y="176"/>
                    <a:pt x="56" y="176"/>
                  </a:cubicBezTo>
                  <a:cubicBezTo>
                    <a:pt x="32" y="176"/>
                    <a:pt x="32" y="176"/>
                    <a:pt x="32" y="176"/>
                  </a:cubicBezTo>
                  <a:cubicBezTo>
                    <a:pt x="28" y="176"/>
                    <a:pt x="28" y="176"/>
                    <a:pt x="28" y="176"/>
                  </a:cubicBezTo>
                  <a:cubicBezTo>
                    <a:pt x="28" y="88"/>
                    <a:pt x="28" y="88"/>
                    <a:pt x="28" y="88"/>
                  </a:cubicBezTo>
                  <a:cubicBezTo>
                    <a:pt x="32" y="88"/>
                    <a:pt x="32" y="88"/>
                    <a:pt x="32" y="88"/>
                  </a:cubicBezTo>
                  <a:cubicBezTo>
                    <a:pt x="56" y="88"/>
                    <a:pt x="56" y="88"/>
                    <a:pt x="56" y="88"/>
                  </a:cubicBezTo>
                  <a:lnTo>
                    <a:pt x="60" y="88"/>
                  </a:lnTo>
                  <a:close/>
                  <a:moveTo>
                    <a:pt x="144" y="172"/>
                  </a:moveTo>
                  <a:cubicBezTo>
                    <a:pt x="168" y="172"/>
                    <a:pt x="168" y="172"/>
                    <a:pt x="168" y="172"/>
                  </a:cubicBezTo>
                  <a:cubicBezTo>
                    <a:pt x="168" y="148"/>
                    <a:pt x="168" y="148"/>
                    <a:pt x="168" y="148"/>
                  </a:cubicBezTo>
                  <a:cubicBezTo>
                    <a:pt x="144" y="148"/>
                    <a:pt x="144" y="148"/>
                    <a:pt x="144" y="148"/>
                  </a:cubicBezTo>
                  <a:lnTo>
                    <a:pt x="144" y="172"/>
                  </a:lnTo>
                  <a:close/>
                  <a:moveTo>
                    <a:pt x="144" y="144"/>
                  </a:moveTo>
                  <a:cubicBezTo>
                    <a:pt x="168" y="144"/>
                    <a:pt x="168" y="144"/>
                    <a:pt x="168" y="144"/>
                  </a:cubicBezTo>
                  <a:cubicBezTo>
                    <a:pt x="168" y="120"/>
                    <a:pt x="168" y="120"/>
                    <a:pt x="168" y="120"/>
                  </a:cubicBezTo>
                  <a:cubicBezTo>
                    <a:pt x="144" y="120"/>
                    <a:pt x="144" y="120"/>
                    <a:pt x="144" y="120"/>
                  </a:cubicBezTo>
                  <a:lnTo>
                    <a:pt x="144" y="144"/>
                  </a:lnTo>
                  <a:close/>
                  <a:moveTo>
                    <a:pt x="144" y="116"/>
                  </a:moveTo>
                  <a:cubicBezTo>
                    <a:pt x="168" y="116"/>
                    <a:pt x="168" y="116"/>
                    <a:pt x="168" y="116"/>
                  </a:cubicBezTo>
                  <a:cubicBezTo>
                    <a:pt x="168" y="92"/>
                    <a:pt x="168" y="92"/>
                    <a:pt x="168" y="92"/>
                  </a:cubicBezTo>
                  <a:cubicBezTo>
                    <a:pt x="144" y="92"/>
                    <a:pt x="144" y="92"/>
                    <a:pt x="144" y="92"/>
                  </a:cubicBezTo>
                  <a:lnTo>
                    <a:pt x="144" y="116"/>
                  </a:lnTo>
                  <a:close/>
                  <a:moveTo>
                    <a:pt x="116" y="172"/>
                  </a:moveTo>
                  <a:cubicBezTo>
                    <a:pt x="140" y="172"/>
                    <a:pt x="140" y="172"/>
                    <a:pt x="140" y="172"/>
                  </a:cubicBezTo>
                  <a:cubicBezTo>
                    <a:pt x="140" y="148"/>
                    <a:pt x="140" y="148"/>
                    <a:pt x="140" y="148"/>
                  </a:cubicBezTo>
                  <a:cubicBezTo>
                    <a:pt x="116" y="148"/>
                    <a:pt x="116" y="148"/>
                    <a:pt x="116" y="148"/>
                  </a:cubicBezTo>
                  <a:lnTo>
                    <a:pt x="116" y="172"/>
                  </a:lnTo>
                  <a:close/>
                  <a:moveTo>
                    <a:pt x="116" y="144"/>
                  </a:moveTo>
                  <a:cubicBezTo>
                    <a:pt x="140" y="144"/>
                    <a:pt x="140" y="144"/>
                    <a:pt x="140" y="144"/>
                  </a:cubicBezTo>
                  <a:cubicBezTo>
                    <a:pt x="140" y="120"/>
                    <a:pt x="140" y="120"/>
                    <a:pt x="140" y="120"/>
                  </a:cubicBezTo>
                  <a:cubicBezTo>
                    <a:pt x="116" y="120"/>
                    <a:pt x="116" y="120"/>
                    <a:pt x="116" y="120"/>
                  </a:cubicBezTo>
                  <a:lnTo>
                    <a:pt x="116" y="144"/>
                  </a:lnTo>
                  <a:close/>
                  <a:moveTo>
                    <a:pt x="116" y="116"/>
                  </a:moveTo>
                  <a:cubicBezTo>
                    <a:pt x="140" y="116"/>
                    <a:pt x="140" y="116"/>
                    <a:pt x="140" y="116"/>
                  </a:cubicBezTo>
                  <a:cubicBezTo>
                    <a:pt x="140" y="92"/>
                    <a:pt x="140" y="92"/>
                    <a:pt x="140" y="92"/>
                  </a:cubicBezTo>
                  <a:cubicBezTo>
                    <a:pt x="116" y="92"/>
                    <a:pt x="116" y="92"/>
                    <a:pt x="116" y="92"/>
                  </a:cubicBezTo>
                  <a:lnTo>
                    <a:pt x="116" y="116"/>
                  </a:lnTo>
                  <a:close/>
                  <a:moveTo>
                    <a:pt x="88" y="172"/>
                  </a:moveTo>
                  <a:cubicBezTo>
                    <a:pt x="112" y="172"/>
                    <a:pt x="112" y="172"/>
                    <a:pt x="112" y="172"/>
                  </a:cubicBezTo>
                  <a:cubicBezTo>
                    <a:pt x="112" y="148"/>
                    <a:pt x="112" y="148"/>
                    <a:pt x="112" y="148"/>
                  </a:cubicBezTo>
                  <a:cubicBezTo>
                    <a:pt x="88" y="148"/>
                    <a:pt x="88" y="148"/>
                    <a:pt x="88" y="148"/>
                  </a:cubicBezTo>
                  <a:lnTo>
                    <a:pt x="88" y="172"/>
                  </a:lnTo>
                  <a:close/>
                  <a:moveTo>
                    <a:pt x="88" y="144"/>
                  </a:moveTo>
                  <a:cubicBezTo>
                    <a:pt x="112" y="144"/>
                    <a:pt x="112" y="144"/>
                    <a:pt x="112" y="144"/>
                  </a:cubicBezTo>
                  <a:cubicBezTo>
                    <a:pt x="112" y="120"/>
                    <a:pt x="112" y="120"/>
                    <a:pt x="112" y="120"/>
                  </a:cubicBezTo>
                  <a:cubicBezTo>
                    <a:pt x="88" y="120"/>
                    <a:pt x="88" y="120"/>
                    <a:pt x="88" y="120"/>
                  </a:cubicBezTo>
                  <a:lnTo>
                    <a:pt x="88" y="144"/>
                  </a:lnTo>
                  <a:close/>
                  <a:moveTo>
                    <a:pt x="88" y="116"/>
                  </a:moveTo>
                  <a:cubicBezTo>
                    <a:pt x="112" y="116"/>
                    <a:pt x="112" y="116"/>
                    <a:pt x="112" y="116"/>
                  </a:cubicBezTo>
                  <a:cubicBezTo>
                    <a:pt x="112" y="92"/>
                    <a:pt x="112" y="92"/>
                    <a:pt x="112" y="92"/>
                  </a:cubicBezTo>
                  <a:cubicBezTo>
                    <a:pt x="88" y="92"/>
                    <a:pt x="88" y="92"/>
                    <a:pt x="88" y="92"/>
                  </a:cubicBezTo>
                  <a:lnTo>
                    <a:pt x="88" y="116"/>
                  </a:lnTo>
                  <a:close/>
                  <a:moveTo>
                    <a:pt x="60" y="172"/>
                  </a:moveTo>
                  <a:cubicBezTo>
                    <a:pt x="84" y="172"/>
                    <a:pt x="84" y="172"/>
                    <a:pt x="84" y="172"/>
                  </a:cubicBezTo>
                  <a:cubicBezTo>
                    <a:pt x="84" y="148"/>
                    <a:pt x="84" y="148"/>
                    <a:pt x="84" y="148"/>
                  </a:cubicBezTo>
                  <a:cubicBezTo>
                    <a:pt x="60" y="148"/>
                    <a:pt x="60" y="148"/>
                    <a:pt x="60" y="148"/>
                  </a:cubicBezTo>
                  <a:lnTo>
                    <a:pt x="60" y="172"/>
                  </a:lnTo>
                  <a:close/>
                  <a:moveTo>
                    <a:pt x="60" y="144"/>
                  </a:moveTo>
                  <a:cubicBezTo>
                    <a:pt x="84" y="144"/>
                    <a:pt x="84" y="144"/>
                    <a:pt x="84" y="144"/>
                  </a:cubicBezTo>
                  <a:cubicBezTo>
                    <a:pt x="84" y="120"/>
                    <a:pt x="84" y="120"/>
                    <a:pt x="84" y="120"/>
                  </a:cubicBezTo>
                  <a:cubicBezTo>
                    <a:pt x="60" y="120"/>
                    <a:pt x="60" y="120"/>
                    <a:pt x="60" y="120"/>
                  </a:cubicBezTo>
                  <a:lnTo>
                    <a:pt x="60" y="144"/>
                  </a:lnTo>
                  <a:close/>
                  <a:moveTo>
                    <a:pt x="60" y="116"/>
                  </a:moveTo>
                  <a:cubicBezTo>
                    <a:pt x="84" y="116"/>
                    <a:pt x="84" y="116"/>
                    <a:pt x="84" y="116"/>
                  </a:cubicBezTo>
                  <a:cubicBezTo>
                    <a:pt x="84" y="92"/>
                    <a:pt x="84" y="92"/>
                    <a:pt x="84" y="92"/>
                  </a:cubicBezTo>
                  <a:cubicBezTo>
                    <a:pt x="60" y="92"/>
                    <a:pt x="60" y="92"/>
                    <a:pt x="60" y="92"/>
                  </a:cubicBezTo>
                  <a:lnTo>
                    <a:pt x="60" y="116"/>
                  </a:lnTo>
                  <a:close/>
                  <a:moveTo>
                    <a:pt x="32" y="172"/>
                  </a:moveTo>
                  <a:cubicBezTo>
                    <a:pt x="56" y="172"/>
                    <a:pt x="56" y="172"/>
                    <a:pt x="56" y="172"/>
                  </a:cubicBezTo>
                  <a:cubicBezTo>
                    <a:pt x="56" y="148"/>
                    <a:pt x="56" y="148"/>
                    <a:pt x="56" y="148"/>
                  </a:cubicBezTo>
                  <a:cubicBezTo>
                    <a:pt x="32" y="148"/>
                    <a:pt x="32" y="148"/>
                    <a:pt x="32" y="148"/>
                  </a:cubicBezTo>
                  <a:lnTo>
                    <a:pt x="32" y="172"/>
                  </a:lnTo>
                  <a:close/>
                  <a:moveTo>
                    <a:pt x="32" y="144"/>
                  </a:moveTo>
                  <a:cubicBezTo>
                    <a:pt x="56" y="144"/>
                    <a:pt x="56" y="144"/>
                    <a:pt x="56" y="144"/>
                  </a:cubicBezTo>
                  <a:cubicBezTo>
                    <a:pt x="56" y="120"/>
                    <a:pt x="56" y="120"/>
                    <a:pt x="56" y="120"/>
                  </a:cubicBezTo>
                  <a:cubicBezTo>
                    <a:pt x="32" y="120"/>
                    <a:pt x="32" y="120"/>
                    <a:pt x="32" y="120"/>
                  </a:cubicBezTo>
                  <a:lnTo>
                    <a:pt x="32" y="144"/>
                  </a:lnTo>
                  <a:close/>
                  <a:moveTo>
                    <a:pt x="32" y="116"/>
                  </a:moveTo>
                  <a:cubicBezTo>
                    <a:pt x="56" y="116"/>
                    <a:pt x="56" y="116"/>
                    <a:pt x="56" y="116"/>
                  </a:cubicBezTo>
                  <a:cubicBezTo>
                    <a:pt x="56" y="92"/>
                    <a:pt x="56" y="92"/>
                    <a:pt x="56" y="92"/>
                  </a:cubicBezTo>
                  <a:cubicBezTo>
                    <a:pt x="32" y="92"/>
                    <a:pt x="32" y="92"/>
                    <a:pt x="32" y="92"/>
                  </a:cubicBezTo>
                  <a:lnTo>
                    <a:pt x="32" y="116"/>
                  </a:lnTo>
                  <a:close/>
                  <a:moveTo>
                    <a:pt x="0" y="36"/>
                  </a:moveTo>
                  <a:cubicBezTo>
                    <a:pt x="0" y="25"/>
                    <a:pt x="9" y="16"/>
                    <a:pt x="20" y="16"/>
                  </a:cubicBezTo>
                  <a:cubicBezTo>
                    <a:pt x="28" y="16"/>
                    <a:pt x="28" y="16"/>
                    <a:pt x="28" y="16"/>
                  </a:cubicBezTo>
                  <a:cubicBezTo>
                    <a:pt x="28" y="56"/>
                    <a:pt x="28" y="56"/>
                    <a:pt x="28" y="56"/>
                  </a:cubicBezTo>
                  <a:cubicBezTo>
                    <a:pt x="44" y="56"/>
                    <a:pt x="44" y="56"/>
                    <a:pt x="60" y="56"/>
                  </a:cubicBezTo>
                  <a:cubicBezTo>
                    <a:pt x="60" y="16"/>
                    <a:pt x="60" y="16"/>
                    <a:pt x="60" y="16"/>
                  </a:cubicBezTo>
                  <a:cubicBezTo>
                    <a:pt x="140" y="16"/>
                    <a:pt x="140" y="16"/>
                    <a:pt x="140" y="16"/>
                  </a:cubicBezTo>
                  <a:cubicBezTo>
                    <a:pt x="140" y="56"/>
                    <a:pt x="140" y="56"/>
                    <a:pt x="140" y="56"/>
                  </a:cubicBezTo>
                  <a:cubicBezTo>
                    <a:pt x="156" y="56"/>
                    <a:pt x="156" y="56"/>
                    <a:pt x="172" y="56"/>
                  </a:cubicBezTo>
                  <a:cubicBezTo>
                    <a:pt x="172" y="16"/>
                    <a:pt x="172" y="16"/>
                    <a:pt x="172" y="16"/>
                  </a:cubicBezTo>
                  <a:cubicBezTo>
                    <a:pt x="180" y="16"/>
                    <a:pt x="180" y="16"/>
                    <a:pt x="180" y="16"/>
                  </a:cubicBezTo>
                  <a:cubicBezTo>
                    <a:pt x="191" y="16"/>
                    <a:pt x="200" y="25"/>
                    <a:pt x="200" y="36"/>
                  </a:cubicBezTo>
                  <a:cubicBezTo>
                    <a:pt x="200" y="80"/>
                    <a:pt x="200" y="80"/>
                    <a:pt x="200" y="80"/>
                  </a:cubicBezTo>
                  <a:cubicBezTo>
                    <a:pt x="115" y="80"/>
                    <a:pt x="96" y="80"/>
                    <a:pt x="0" y="80"/>
                  </a:cubicBezTo>
                  <a:lnTo>
                    <a:pt x="0" y="36"/>
                  </a:lnTo>
                  <a:close/>
                  <a:moveTo>
                    <a:pt x="144" y="12"/>
                  </a:moveTo>
                  <a:cubicBezTo>
                    <a:pt x="144" y="5"/>
                    <a:pt x="150" y="0"/>
                    <a:pt x="156" y="0"/>
                  </a:cubicBezTo>
                  <a:cubicBezTo>
                    <a:pt x="163" y="0"/>
                    <a:pt x="168" y="5"/>
                    <a:pt x="168" y="12"/>
                  </a:cubicBezTo>
                  <a:cubicBezTo>
                    <a:pt x="168" y="52"/>
                    <a:pt x="168" y="52"/>
                    <a:pt x="168" y="52"/>
                  </a:cubicBezTo>
                  <a:cubicBezTo>
                    <a:pt x="168" y="52"/>
                    <a:pt x="159" y="52"/>
                    <a:pt x="144" y="52"/>
                  </a:cubicBezTo>
                  <a:cubicBezTo>
                    <a:pt x="144" y="45"/>
                    <a:pt x="144" y="12"/>
                    <a:pt x="144" y="12"/>
                  </a:cubicBezTo>
                  <a:close/>
                  <a:moveTo>
                    <a:pt x="32" y="12"/>
                  </a:moveTo>
                  <a:cubicBezTo>
                    <a:pt x="32" y="5"/>
                    <a:pt x="38" y="0"/>
                    <a:pt x="44" y="0"/>
                  </a:cubicBezTo>
                  <a:cubicBezTo>
                    <a:pt x="51" y="0"/>
                    <a:pt x="56" y="5"/>
                    <a:pt x="56" y="12"/>
                  </a:cubicBezTo>
                  <a:cubicBezTo>
                    <a:pt x="56" y="52"/>
                    <a:pt x="56" y="52"/>
                    <a:pt x="56" y="52"/>
                  </a:cubicBezTo>
                  <a:cubicBezTo>
                    <a:pt x="56" y="52"/>
                    <a:pt x="43" y="52"/>
                    <a:pt x="32" y="52"/>
                  </a:cubicBezTo>
                  <a:cubicBezTo>
                    <a:pt x="32" y="54"/>
                    <a:pt x="32" y="12"/>
                    <a:pt x="32" y="12"/>
                  </a:cubicBezTo>
                  <a:close/>
                </a:path>
              </a:pathLst>
            </a:custGeom>
            <a:solidFill>
              <a:srgbClr val="008080"/>
            </a:solidFill>
            <a:ln>
              <a:noFill/>
            </a:ln>
          </xdr:spPr>
          <xdr:txBody>
            <a:bodyPr vert="horz" wrap="square" lIns="80189" tIns="40094" rIns="80189" bIns="40094" numCol="1" anchor="t" anchorCtr="0" compatLnSpc="1"/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defTabSz="534670">
                <a:defRPr/>
              </a:pPr>
              <a:endParaRPr lang="zh-CN" altLang="en-US" sz="2105" kern="0">
                <a:solidFill>
                  <a:srgbClr val="FFFFFF"/>
                </a:solidFill>
                <a:latin typeface="Century Gothic" panose="020B0502020202020204"/>
              </a:endParaRPr>
            </a:p>
          </xdr:txBody>
        </xdr:sp>
      </xdr:grpSp>
      <xdr:grpSp>
        <xdr:nvGrpSpPr>
          <xdr:cNvPr id="102" name="组合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GrpSpPr/>
        </xdr:nvGrpSpPr>
        <xdr:grpSpPr>
          <a:xfrm>
            <a:off x="4791798" y="5070185"/>
            <a:ext cx="1039188" cy="998222"/>
            <a:chOff x="5121998" y="5070185"/>
            <a:chExt cx="1039188" cy="998222"/>
          </a:xfrm>
        </xdr:grpSpPr>
        <xdr:sp macro="" textlink="">
          <xdr:nvSpPr>
            <xdr:cNvPr id="129" name="圆角矩形 48">
              <a:extLst>
                <a:ext uri="{FF2B5EF4-FFF2-40B4-BE49-F238E27FC236}">
                  <a16:creationId xmlns:a16="http://schemas.microsoft.com/office/drawing/2014/main" id="{00000000-0008-0000-0000-000081000000}"/>
                </a:ext>
              </a:extLst>
            </xdr:cNvPr>
            <xdr:cNvSpPr/>
          </xdr:nvSpPr>
          <xdr:spPr>
            <a:xfrm>
              <a:off x="5121998" y="5070185"/>
              <a:ext cx="1039188" cy="998222"/>
            </a:xfrm>
            <a:prstGeom prst="roundRect">
              <a:avLst>
                <a:gd name="adj" fmla="val 0"/>
              </a:avLst>
            </a:prstGeom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bg1"/>
                </a:gs>
                <a:gs pos="100000">
                  <a:srgbClr val="E0E0E0"/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279400" dist="254000" dir="8100000" algn="tr" rotWithShape="0">
                <a:prstClr val="black">
                  <a:alpha val="2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zh-CN" altLang="en-US" sz="1600">
                <a:solidFill>
                  <a:prstClr val="black">
                    <a:lumMod val="65000"/>
                    <a:lumOff val="35000"/>
                  </a:prstClr>
                </a:solidFill>
                <a:latin typeface="微软雅黑" panose="020B0503020204020204" charset="-122"/>
              </a:endParaRPr>
            </a:p>
          </xdr:txBody>
        </xdr:sp>
        <xdr:grpSp>
          <xdr:nvGrpSpPr>
            <xdr:cNvPr id="130" name="组合 129">
              <a:extLst>
                <a:ext uri="{FF2B5EF4-FFF2-40B4-BE49-F238E27FC236}">
                  <a16:creationId xmlns:a16="http://schemas.microsoft.com/office/drawing/2014/main" id="{00000000-0008-0000-0000-000082000000}"/>
                </a:ext>
              </a:extLst>
            </xdr:cNvPr>
            <xdr:cNvGrpSpPr/>
          </xdr:nvGrpSpPr>
          <xdr:grpSpPr>
            <a:xfrm>
              <a:off x="5330940" y="5361814"/>
              <a:ext cx="641500" cy="414964"/>
              <a:chOff x="8284402" y="6343650"/>
              <a:chExt cx="481013" cy="311151"/>
            </a:xfrm>
            <a:solidFill>
              <a:srgbClr val="008080"/>
            </a:solidFill>
          </xdr:grpSpPr>
          <xdr:sp macro="" textlink="">
            <xdr:nvSpPr>
              <xdr:cNvPr id="131" name="Freeform 26">
                <a:extLst>
                  <a:ext uri="{FF2B5EF4-FFF2-40B4-BE49-F238E27FC236}">
                    <a16:creationId xmlns:a16="http://schemas.microsoft.com/office/drawing/2014/main" id="{00000000-0008-0000-0000-000083000000}"/>
                  </a:ext>
                </a:extLst>
              </xdr:cNvPr>
              <xdr:cNvSpPr/>
            </xdr:nvSpPr>
            <xdr:spPr>
              <a:xfrm>
                <a:off x="8284402" y="6405563"/>
                <a:ext cx="247650" cy="249238"/>
              </a:xfrm>
              <a:custGeom>
                <a:avLst/>
                <a:gdLst>
                  <a:gd name="T0" fmla="*/ 27 w 66"/>
                  <a:gd name="T1" fmla="*/ 20 h 65"/>
                  <a:gd name="T2" fmla="*/ 33 w 66"/>
                  <a:gd name="T3" fmla="*/ 0 h 65"/>
                  <a:gd name="T4" fmla="*/ 3 w 66"/>
                  <a:gd name="T5" fmla="*/ 31 h 65"/>
                  <a:gd name="T6" fmla="*/ 8 w 66"/>
                  <a:gd name="T7" fmla="*/ 47 h 65"/>
                  <a:gd name="T8" fmla="*/ 0 w 66"/>
                  <a:gd name="T9" fmla="*/ 65 h 65"/>
                  <a:gd name="T10" fmla="*/ 25 w 66"/>
                  <a:gd name="T11" fmla="*/ 59 h 65"/>
                  <a:gd name="T12" fmla="*/ 44 w 66"/>
                  <a:gd name="T13" fmla="*/ 63 h 65"/>
                  <a:gd name="T14" fmla="*/ 66 w 66"/>
                  <a:gd name="T15" fmla="*/ 58 h 65"/>
                  <a:gd name="T16" fmla="*/ 27 w 66"/>
                  <a:gd name="T17" fmla="*/ 20 h 6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</a:cxnLst>
                <a:rect l="0" t="0" r="r" b="b"/>
                <a:pathLst>
                  <a:path w="66" h="65">
                    <a:moveTo>
                      <a:pt x="27" y="20"/>
                    </a:moveTo>
                    <a:cubicBezTo>
                      <a:pt x="27" y="13"/>
                      <a:pt x="29" y="6"/>
                      <a:pt x="33" y="0"/>
                    </a:cubicBezTo>
                    <a:cubicBezTo>
                      <a:pt x="16" y="4"/>
                      <a:pt x="3" y="16"/>
                      <a:pt x="3" y="31"/>
                    </a:cubicBezTo>
                    <a:cubicBezTo>
                      <a:pt x="3" y="37"/>
                      <a:pt x="5" y="42"/>
                      <a:pt x="8" y="47"/>
                    </a:cubicBezTo>
                    <a:cubicBezTo>
                      <a:pt x="0" y="65"/>
                      <a:pt x="0" y="65"/>
                      <a:pt x="0" y="65"/>
                    </a:cubicBezTo>
                    <a:cubicBezTo>
                      <a:pt x="25" y="59"/>
                      <a:pt x="25" y="59"/>
                      <a:pt x="25" y="59"/>
                    </a:cubicBezTo>
                    <a:cubicBezTo>
                      <a:pt x="31" y="61"/>
                      <a:pt x="37" y="63"/>
                      <a:pt x="44" y="63"/>
                    </a:cubicBezTo>
                    <a:cubicBezTo>
                      <a:pt x="52" y="63"/>
                      <a:pt x="60" y="61"/>
                      <a:pt x="66" y="58"/>
                    </a:cubicBezTo>
                    <a:cubicBezTo>
                      <a:pt x="44" y="55"/>
                      <a:pt x="27" y="39"/>
                      <a:pt x="27" y="20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32" name="Freeform 27">
                <a:extLst>
                  <a:ext uri="{FF2B5EF4-FFF2-40B4-BE49-F238E27FC236}">
                    <a16:creationId xmlns:a16="http://schemas.microsoft.com/office/drawing/2014/main" id="{00000000-0008-0000-0000-000084000000}"/>
                  </a:ext>
                </a:extLst>
              </xdr:cNvPr>
              <xdr:cNvSpPr>
                <a:spLocks noEditPoints="1"/>
              </xdr:cNvSpPr>
            </xdr:nvSpPr>
            <xdr:spPr>
              <a:xfrm>
                <a:off x="8408227" y="6343650"/>
                <a:ext cx="357188" cy="284163"/>
              </a:xfrm>
              <a:custGeom>
                <a:avLst/>
                <a:gdLst>
                  <a:gd name="T0" fmla="*/ 95 w 95"/>
                  <a:gd name="T1" fmla="*/ 74 h 74"/>
                  <a:gd name="T2" fmla="*/ 64 w 95"/>
                  <a:gd name="T3" fmla="*/ 67 h 74"/>
                  <a:gd name="T4" fmla="*/ 45 w 95"/>
                  <a:gd name="T5" fmla="*/ 70 h 74"/>
                  <a:gd name="T6" fmla="*/ 0 w 95"/>
                  <a:gd name="T7" fmla="*/ 35 h 74"/>
                  <a:gd name="T8" fmla="*/ 45 w 95"/>
                  <a:gd name="T9" fmla="*/ 0 h 74"/>
                  <a:gd name="T10" fmla="*/ 90 w 95"/>
                  <a:gd name="T11" fmla="*/ 35 h 74"/>
                  <a:gd name="T12" fmla="*/ 85 w 95"/>
                  <a:gd name="T13" fmla="*/ 51 h 74"/>
                  <a:gd name="T14" fmla="*/ 95 w 95"/>
                  <a:gd name="T15" fmla="*/ 74 h 74"/>
                  <a:gd name="T16" fmla="*/ 64 w 95"/>
                  <a:gd name="T17" fmla="*/ 59 h 74"/>
                  <a:gd name="T18" fmla="*/ 83 w 95"/>
                  <a:gd name="T19" fmla="*/ 64 h 74"/>
                  <a:gd name="T20" fmla="*/ 76 w 95"/>
                  <a:gd name="T21" fmla="*/ 50 h 74"/>
                  <a:gd name="T22" fmla="*/ 78 w 95"/>
                  <a:gd name="T23" fmla="*/ 49 h 74"/>
                  <a:gd name="T24" fmla="*/ 83 w 95"/>
                  <a:gd name="T25" fmla="*/ 35 h 74"/>
                  <a:gd name="T26" fmla="*/ 45 w 95"/>
                  <a:gd name="T27" fmla="*/ 7 h 74"/>
                  <a:gd name="T28" fmla="*/ 7 w 95"/>
                  <a:gd name="T29" fmla="*/ 35 h 74"/>
                  <a:gd name="T30" fmla="*/ 45 w 95"/>
                  <a:gd name="T31" fmla="*/ 63 h 74"/>
                  <a:gd name="T32" fmla="*/ 63 w 95"/>
                  <a:gd name="T33" fmla="*/ 60 h 74"/>
                  <a:gd name="T34" fmla="*/ 64 w 95"/>
                  <a:gd name="T35" fmla="*/ 59 h 7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95" h="74">
                    <a:moveTo>
                      <a:pt x="95" y="74"/>
                    </a:moveTo>
                    <a:cubicBezTo>
                      <a:pt x="64" y="67"/>
                      <a:pt x="64" y="67"/>
                      <a:pt x="64" y="67"/>
                    </a:cubicBezTo>
                    <a:cubicBezTo>
                      <a:pt x="58" y="69"/>
                      <a:pt x="52" y="70"/>
                      <a:pt x="45" y="70"/>
                    </a:cubicBezTo>
                    <a:cubicBezTo>
                      <a:pt x="20" y="70"/>
                      <a:pt x="0" y="54"/>
                      <a:pt x="0" y="35"/>
                    </a:cubicBezTo>
                    <a:cubicBezTo>
                      <a:pt x="0" y="16"/>
                      <a:pt x="20" y="0"/>
                      <a:pt x="45" y="0"/>
                    </a:cubicBezTo>
                    <a:cubicBezTo>
                      <a:pt x="70" y="0"/>
                      <a:pt x="90" y="16"/>
                      <a:pt x="90" y="35"/>
                    </a:cubicBezTo>
                    <a:cubicBezTo>
                      <a:pt x="90" y="41"/>
                      <a:pt x="88" y="46"/>
                      <a:pt x="85" y="51"/>
                    </a:cubicBezTo>
                    <a:lnTo>
                      <a:pt x="95" y="74"/>
                    </a:lnTo>
                    <a:close/>
                    <a:moveTo>
                      <a:pt x="64" y="59"/>
                    </a:moveTo>
                    <a:cubicBezTo>
                      <a:pt x="83" y="64"/>
                      <a:pt x="83" y="64"/>
                      <a:pt x="83" y="64"/>
                    </a:cubicBezTo>
                    <a:cubicBezTo>
                      <a:pt x="76" y="50"/>
                      <a:pt x="76" y="50"/>
                      <a:pt x="76" y="50"/>
                    </a:cubicBezTo>
                    <a:cubicBezTo>
                      <a:pt x="78" y="49"/>
                      <a:pt x="78" y="49"/>
                      <a:pt x="78" y="49"/>
                    </a:cubicBezTo>
                    <a:cubicBezTo>
                      <a:pt x="81" y="44"/>
                      <a:pt x="83" y="40"/>
                      <a:pt x="83" y="35"/>
                    </a:cubicBezTo>
                    <a:cubicBezTo>
                      <a:pt x="83" y="19"/>
                      <a:pt x="66" y="7"/>
                      <a:pt x="45" y="7"/>
                    </a:cubicBezTo>
                    <a:cubicBezTo>
                      <a:pt x="24" y="7"/>
                      <a:pt x="7" y="19"/>
                      <a:pt x="7" y="35"/>
                    </a:cubicBezTo>
                    <a:cubicBezTo>
                      <a:pt x="7" y="50"/>
                      <a:pt x="24" y="63"/>
                      <a:pt x="45" y="63"/>
                    </a:cubicBezTo>
                    <a:cubicBezTo>
                      <a:pt x="51" y="63"/>
                      <a:pt x="57" y="62"/>
                      <a:pt x="63" y="60"/>
                    </a:cubicBezTo>
                    <a:lnTo>
                      <a:pt x="64" y="59"/>
                    </a:ln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33" name="Freeform 28">
                <a:extLst>
                  <a:ext uri="{FF2B5EF4-FFF2-40B4-BE49-F238E27FC236}">
                    <a16:creationId xmlns:a16="http://schemas.microsoft.com/office/drawing/2014/main" id="{00000000-0008-0000-0000-000085000000}"/>
                  </a:ext>
                </a:extLst>
              </xdr:cNvPr>
              <xdr:cNvSpPr/>
            </xdr:nvSpPr>
            <xdr:spPr>
              <a:xfrm>
                <a:off x="8517766" y="6381750"/>
                <a:ext cx="123825" cy="192088"/>
              </a:xfrm>
              <a:custGeom>
                <a:avLst/>
                <a:gdLst>
                  <a:gd name="T0" fmla="*/ 31 w 33"/>
                  <a:gd name="T1" fmla="*/ 27 h 50"/>
                  <a:gd name="T2" fmla="*/ 26 w 33"/>
                  <a:gd name="T3" fmla="*/ 24 h 50"/>
                  <a:gd name="T4" fmla="*/ 21 w 33"/>
                  <a:gd name="T5" fmla="*/ 22 h 50"/>
                  <a:gd name="T6" fmla="*/ 18 w 33"/>
                  <a:gd name="T7" fmla="*/ 21 h 50"/>
                  <a:gd name="T8" fmla="*/ 14 w 33"/>
                  <a:gd name="T9" fmla="*/ 20 h 50"/>
                  <a:gd name="T10" fmla="*/ 11 w 33"/>
                  <a:gd name="T11" fmla="*/ 19 h 50"/>
                  <a:gd name="T12" fmla="*/ 9 w 33"/>
                  <a:gd name="T13" fmla="*/ 18 h 50"/>
                  <a:gd name="T14" fmla="*/ 9 w 33"/>
                  <a:gd name="T15" fmla="*/ 16 h 50"/>
                  <a:gd name="T16" fmla="*/ 9 w 33"/>
                  <a:gd name="T17" fmla="*/ 14 h 50"/>
                  <a:gd name="T18" fmla="*/ 11 w 33"/>
                  <a:gd name="T19" fmla="*/ 13 h 50"/>
                  <a:gd name="T20" fmla="*/ 14 w 33"/>
                  <a:gd name="T21" fmla="*/ 12 h 50"/>
                  <a:gd name="T22" fmla="*/ 17 w 33"/>
                  <a:gd name="T23" fmla="*/ 12 h 50"/>
                  <a:gd name="T24" fmla="*/ 22 w 33"/>
                  <a:gd name="T25" fmla="*/ 12 h 50"/>
                  <a:gd name="T26" fmla="*/ 26 w 33"/>
                  <a:gd name="T27" fmla="*/ 14 h 50"/>
                  <a:gd name="T28" fmla="*/ 27 w 33"/>
                  <a:gd name="T29" fmla="*/ 14 h 50"/>
                  <a:gd name="T30" fmla="*/ 28 w 33"/>
                  <a:gd name="T31" fmla="*/ 14 h 50"/>
                  <a:gd name="T32" fmla="*/ 30 w 33"/>
                  <a:gd name="T33" fmla="*/ 13 h 50"/>
                  <a:gd name="T34" fmla="*/ 31 w 33"/>
                  <a:gd name="T35" fmla="*/ 12 h 50"/>
                  <a:gd name="T36" fmla="*/ 30 w 33"/>
                  <a:gd name="T37" fmla="*/ 10 h 50"/>
                  <a:gd name="T38" fmla="*/ 27 w 33"/>
                  <a:gd name="T39" fmla="*/ 8 h 50"/>
                  <a:gd name="T40" fmla="*/ 23 w 33"/>
                  <a:gd name="T41" fmla="*/ 6 h 50"/>
                  <a:gd name="T42" fmla="*/ 18 w 33"/>
                  <a:gd name="T43" fmla="*/ 6 h 50"/>
                  <a:gd name="T44" fmla="*/ 18 w 33"/>
                  <a:gd name="T45" fmla="*/ 2 h 50"/>
                  <a:gd name="T46" fmla="*/ 16 w 33"/>
                  <a:gd name="T47" fmla="*/ 0 h 50"/>
                  <a:gd name="T48" fmla="*/ 14 w 33"/>
                  <a:gd name="T49" fmla="*/ 2 h 50"/>
                  <a:gd name="T50" fmla="*/ 14 w 33"/>
                  <a:gd name="T51" fmla="*/ 6 h 50"/>
                  <a:gd name="T52" fmla="*/ 10 w 33"/>
                  <a:gd name="T53" fmla="*/ 6 h 50"/>
                  <a:gd name="T54" fmla="*/ 5 w 33"/>
                  <a:gd name="T55" fmla="*/ 8 h 50"/>
                  <a:gd name="T56" fmla="*/ 2 w 33"/>
                  <a:gd name="T57" fmla="*/ 12 h 50"/>
                  <a:gd name="T58" fmla="*/ 0 w 33"/>
                  <a:gd name="T59" fmla="*/ 16 h 50"/>
                  <a:gd name="T60" fmla="*/ 1 w 33"/>
                  <a:gd name="T61" fmla="*/ 20 h 50"/>
                  <a:gd name="T62" fmla="*/ 3 w 33"/>
                  <a:gd name="T63" fmla="*/ 23 h 50"/>
                  <a:gd name="T64" fmla="*/ 7 w 33"/>
                  <a:gd name="T65" fmla="*/ 25 h 50"/>
                  <a:gd name="T66" fmla="*/ 11 w 33"/>
                  <a:gd name="T67" fmla="*/ 26 h 50"/>
                  <a:gd name="T68" fmla="*/ 15 w 33"/>
                  <a:gd name="T69" fmla="*/ 28 h 50"/>
                  <a:gd name="T70" fmla="*/ 20 w 33"/>
                  <a:gd name="T71" fmla="*/ 29 h 50"/>
                  <a:gd name="T72" fmla="*/ 24 w 33"/>
                  <a:gd name="T73" fmla="*/ 31 h 50"/>
                  <a:gd name="T74" fmla="*/ 25 w 33"/>
                  <a:gd name="T75" fmla="*/ 33 h 50"/>
                  <a:gd name="T76" fmla="*/ 24 w 33"/>
                  <a:gd name="T77" fmla="*/ 36 h 50"/>
                  <a:gd name="T78" fmla="*/ 23 w 33"/>
                  <a:gd name="T79" fmla="*/ 38 h 50"/>
                  <a:gd name="T80" fmla="*/ 20 w 33"/>
                  <a:gd name="T81" fmla="*/ 39 h 50"/>
                  <a:gd name="T82" fmla="*/ 17 w 33"/>
                  <a:gd name="T83" fmla="*/ 39 h 50"/>
                  <a:gd name="T84" fmla="*/ 12 w 33"/>
                  <a:gd name="T85" fmla="*/ 39 h 50"/>
                  <a:gd name="T86" fmla="*/ 8 w 33"/>
                  <a:gd name="T87" fmla="*/ 37 h 50"/>
                  <a:gd name="T88" fmla="*/ 5 w 33"/>
                  <a:gd name="T89" fmla="*/ 36 h 50"/>
                  <a:gd name="T90" fmla="*/ 3 w 33"/>
                  <a:gd name="T91" fmla="*/ 36 h 50"/>
                  <a:gd name="T92" fmla="*/ 1 w 33"/>
                  <a:gd name="T93" fmla="*/ 36 h 50"/>
                  <a:gd name="T94" fmla="*/ 0 w 33"/>
                  <a:gd name="T95" fmla="*/ 38 h 50"/>
                  <a:gd name="T96" fmla="*/ 2 w 33"/>
                  <a:gd name="T97" fmla="*/ 41 h 50"/>
                  <a:gd name="T98" fmla="*/ 5 w 33"/>
                  <a:gd name="T99" fmla="*/ 43 h 50"/>
                  <a:gd name="T100" fmla="*/ 10 w 33"/>
                  <a:gd name="T101" fmla="*/ 44 h 50"/>
                  <a:gd name="T102" fmla="*/ 14 w 33"/>
                  <a:gd name="T103" fmla="*/ 45 h 50"/>
                  <a:gd name="T104" fmla="*/ 14 w 33"/>
                  <a:gd name="T105" fmla="*/ 47 h 50"/>
                  <a:gd name="T106" fmla="*/ 16 w 33"/>
                  <a:gd name="T107" fmla="*/ 50 h 50"/>
                  <a:gd name="T108" fmla="*/ 18 w 33"/>
                  <a:gd name="T109" fmla="*/ 47 h 50"/>
                  <a:gd name="T110" fmla="*/ 18 w 33"/>
                  <a:gd name="T111" fmla="*/ 45 h 50"/>
                  <a:gd name="T112" fmla="*/ 23 w 33"/>
                  <a:gd name="T113" fmla="*/ 44 h 50"/>
                  <a:gd name="T114" fmla="*/ 28 w 33"/>
                  <a:gd name="T115" fmla="*/ 42 h 50"/>
                  <a:gd name="T116" fmla="*/ 32 w 33"/>
                  <a:gd name="T117" fmla="*/ 38 h 50"/>
                  <a:gd name="T118" fmla="*/ 33 w 33"/>
                  <a:gd name="T119" fmla="*/ 33 h 50"/>
                  <a:gd name="T120" fmla="*/ 31 w 33"/>
                  <a:gd name="T121" fmla="*/ 27 h 5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</a:cxnLst>
                <a:rect l="0" t="0" r="r" b="b"/>
                <a:pathLst>
                  <a:path w="33" h="50">
                    <a:moveTo>
                      <a:pt x="31" y="27"/>
                    </a:moveTo>
                    <a:cubicBezTo>
                      <a:pt x="30" y="25"/>
                      <a:pt x="28" y="24"/>
                      <a:pt x="26" y="24"/>
                    </a:cubicBezTo>
                    <a:cubicBezTo>
                      <a:pt x="24" y="23"/>
                      <a:pt x="23" y="23"/>
                      <a:pt x="21" y="22"/>
                    </a:cubicBezTo>
                    <a:cubicBezTo>
                      <a:pt x="20" y="22"/>
                      <a:pt x="19" y="22"/>
                      <a:pt x="18" y="21"/>
                    </a:cubicBezTo>
                    <a:cubicBezTo>
                      <a:pt x="16" y="21"/>
                      <a:pt x="15" y="21"/>
                      <a:pt x="14" y="20"/>
                    </a:cubicBezTo>
                    <a:cubicBezTo>
                      <a:pt x="13" y="20"/>
                      <a:pt x="12" y="20"/>
                      <a:pt x="11" y="19"/>
                    </a:cubicBezTo>
                    <a:cubicBezTo>
                      <a:pt x="10" y="19"/>
                      <a:pt x="10" y="19"/>
                      <a:pt x="9" y="18"/>
                    </a:cubicBezTo>
                    <a:cubicBezTo>
                      <a:pt x="9" y="17"/>
                      <a:pt x="9" y="17"/>
                      <a:pt x="9" y="16"/>
                    </a:cubicBezTo>
                    <a:cubicBezTo>
                      <a:pt x="9" y="16"/>
                      <a:pt x="9" y="15"/>
                      <a:pt x="9" y="14"/>
                    </a:cubicBezTo>
                    <a:cubicBezTo>
                      <a:pt x="10" y="14"/>
                      <a:pt x="10" y="13"/>
                      <a:pt x="11" y="13"/>
                    </a:cubicBezTo>
                    <a:cubicBezTo>
                      <a:pt x="12" y="12"/>
                      <a:pt x="12" y="12"/>
                      <a:pt x="14" y="12"/>
                    </a:cubicBezTo>
                    <a:cubicBezTo>
                      <a:pt x="15" y="12"/>
                      <a:pt x="16" y="12"/>
                      <a:pt x="17" y="12"/>
                    </a:cubicBezTo>
                    <a:cubicBezTo>
                      <a:pt x="19" y="12"/>
                      <a:pt x="21" y="12"/>
                      <a:pt x="22" y="12"/>
                    </a:cubicBezTo>
                    <a:cubicBezTo>
                      <a:pt x="24" y="13"/>
                      <a:pt x="25" y="13"/>
                      <a:pt x="26" y="14"/>
                    </a:cubicBezTo>
                    <a:cubicBezTo>
                      <a:pt x="26" y="14"/>
                      <a:pt x="27" y="14"/>
                      <a:pt x="27" y="14"/>
                    </a:cubicBezTo>
                    <a:cubicBezTo>
                      <a:pt x="27" y="14"/>
                      <a:pt x="28" y="14"/>
                      <a:pt x="28" y="14"/>
                    </a:cubicBezTo>
                    <a:cubicBezTo>
                      <a:pt x="29" y="14"/>
                      <a:pt x="29" y="14"/>
                      <a:pt x="30" y="13"/>
                    </a:cubicBezTo>
                    <a:cubicBezTo>
                      <a:pt x="30" y="13"/>
                      <a:pt x="31" y="13"/>
                      <a:pt x="31" y="12"/>
                    </a:cubicBezTo>
                    <a:cubicBezTo>
                      <a:pt x="31" y="11"/>
                      <a:pt x="30" y="10"/>
                      <a:pt x="30" y="10"/>
                    </a:cubicBezTo>
                    <a:cubicBezTo>
                      <a:pt x="29" y="9"/>
                      <a:pt x="28" y="8"/>
                      <a:pt x="27" y="8"/>
                    </a:cubicBezTo>
                    <a:cubicBezTo>
                      <a:pt x="26" y="7"/>
                      <a:pt x="25" y="7"/>
                      <a:pt x="23" y="6"/>
                    </a:cubicBezTo>
                    <a:cubicBezTo>
                      <a:pt x="21" y="6"/>
                      <a:pt x="20" y="6"/>
                      <a:pt x="18" y="6"/>
                    </a:cubicBezTo>
                    <a:cubicBezTo>
                      <a:pt x="18" y="2"/>
                      <a:pt x="18" y="2"/>
                      <a:pt x="18" y="2"/>
                    </a:cubicBezTo>
                    <a:cubicBezTo>
                      <a:pt x="18" y="1"/>
                      <a:pt x="17" y="0"/>
                      <a:pt x="16" y="0"/>
                    </a:cubicBezTo>
                    <a:cubicBezTo>
                      <a:pt x="15" y="0"/>
                      <a:pt x="14" y="1"/>
                      <a:pt x="14" y="2"/>
                    </a:cubicBezTo>
                    <a:cubicBezTo>
                      <a:pt x="14" y="6"/>
                      <a:pt x="14" y="6"/>
                      <a:pt x="14" y="6"/>
                    </a:cubicBezTo>
                    <a:cubicBezTo>
                      <a:pt x="12" y="6"/>
                      <a:pt x="11" y="6"/>
                      <a:pt x="10" y="6"/>
                    </a:cubicBezTo>
                    <a:cubicBezTo>
                      <a:pt x="8" y="7"/>
                      <a:pt x="6" y="7"/>
                      <a:pt x="5" y="8"/>
                    </a:cubicBezTo>
                    <a:cubicBezTo>
                      <a:pt x="4" y="9"/>
                      <a:pt x="2" y="10"/>
                      <a:pt x="2" y="12"/>
                    </a:cubicBezTo>
                    <a:cubicBezTo>
                      <a:pt x="1" y="13"/>
                      <a:pt x="0" y="15"/>
                      <a:pt x="0" y="16"/>
                    </a:cubicBezTo>
                    <a:cubicBezTo>
                      <a:pt x="0" y="18"/>
                      <a:pt x="1" y="19"/>
                      <a:pt x="1" y="20"/>
                    </a:cubicBezTo>
                    <a:cubicBezTo>
                      <a:pt x="2" y="21"/>
                      <a:pt x="2" y="22"/>
                      <a:pt x="3" y="23"/>
                    </a:cubicBezTo>
                    <a:cubicBezTo>
                      <a:pt x="4" y="24"/>
                      <a:pt x="5" y="25"/>
                      <a:pt x="7" y="25"/>
                    </a:cubicBezTo>
                    <a:cubicBezTo>
                      <a:pt x="8" y="26"/>
                      <a:pt x="9" y="26"/>
                      <a:pt x="11" y="26"/>
                    </a:cubicBezTo>
                    <a:cubicBezTo>
                      <a:pt x="12" y="27"/>
                      <a:pt x="14" y="27"/>
                      <a:pt x="15" y="28"/>
                    </a:cubicBezTo>
                    <a:cubicBezTo>
                      <a:pt x="17" y="28"/>
                      <a:pt x="19" y="28"/>
                      <a:pt x="20" y="29"/>
                    </a:cubicBezTo>
                    <a:cubicBezTo>
                      <a:pt x="22" y="29"/>
                      <a:pt x="23" y="30"/>
                      <a:pt x="24" y="31"/>
                    </a:cubicBezTo>
                    <a:cubicBezTo>
                      <a:pt x="25" y="31"/>
                      <a:pt x="25" y="32"/>
                      <a:pt x="25" y="33"/>
                    </a:cubicBezTo>
                    <a:cubicBezTo>
                      <a:pt x="25" y="34"/>
                      <a:pt x="25" y="35"/>
                      <a:pt x="24" y="36"/>
                    </a:cubicBezTo>
                    <a:cubicBezTo>
                      <a:pt x="24" y="37"/>
                      <a:pt x="23" y="37"/>
                      <a:pt x="23" y="38"/>
                    </a:cubicBezTo>
                    <a:cubicBezTo>
                      <a:pt x="22" y="38"/>
                      <a:pt x="21" y="38"/>
                      <a:pt x="20" y="39"/>
                    </a:cubicBezTo>
                    <a:cubicBezTo>
                      <a:pt x="19" y="39"/>
                      <a:pt x="18" y="39"/>
                      <a:pt x="17" y="39"/>
                    </a:cubicBezTo>
                    <a:cubicBezTo>
                      <a:pt x="15" y="39"/>
                      <a:pt x="14" y="39"/>
                      <a:pt x="12" y="39"/>
                    </a:cubicBezTo>
                    <a:cubicBezTo>
                      <a:pt x="11" y="38"/>
                      <a:pt x="10" y="38"/>
                      <a:pt x="8" y="37"/>
                    </a:cubicBezTo>
                    <a:cubicBezTo>
                      <a:pt x="7" y="37"/>
                      <a:pt x="6" y="36"/>
                      <a:pt x="5" y="36"/>
                    </a:cubicBezTo>
                    <a:cubicBezTo>
                      <a:pt x="4" y="36"/>
                      <a:pt x="4" y="36"/>
                      <a:pt x="3" y="36"/>
                    </a:cubicBezTo>
                    <a:cubicBezTo>
                      <a:pt x="2" y="36"/>
                      <a:pt x="2" y="36"/>
                      <a:pt x="1" y="36"/>
                    </a:cubicBezTo>
                    <a:cubicBezTo>
                      <a:pt x="1" y="37"/>
                      <a:pt x="0" y="37"/>
                      <a:pt x="0" y="38"/>
                    </a:cubicBezTo>
                    <a:cubicBezTo>
                      <a:pt x="0" y="39"/>
                      <a:pt x="1" y="40"/>
                      <a:pt x="2" y="41"/>
                    </a:cubicBezTo>
                    <a:cubicBezTo>
                      <a:pt x="2" y="42"/>
                      <a:pt x="4" y="42"/>
                      <a:pt x="5" y="43"/>
                    </a:cubicBezTo>
                    <a:cubicBezTo>
                      <a:pt x="6" y="44"/>
                      <a:pt x="8" y="44"/>
                      <a:pt x="10" y="44"/>
                    </a:cubicBezTo>
                    <a:cubicBezTo>
                      <a:pt x="11" y="45"/>
                      <a:pt x="12" y="45"/>
                      <a:pt x="14" y="45"/>
                    </a:cubicBezTo>
                    <a:cubicBezTo>
                      <a:pt x="14" y="47"/>
                      <a:pt x="14" y="47"/>
                      <a:pt x="14" y="47"/>
                    </a:cubicBezTo>
                    <a:cubicBezTo>
                      <a:pt x="14" y="49"/>
                      <a:pt x="15" y="50"/>
                      <a:pt x="16" y="50"/>
                    </a:cubicBezTo>
                    <a:cubicBezTo>
                      <a:pt x="17" y="50"/>
                      <a:pt x="18" y="49"/>
                      <a:pt x="18" y="47"/>
                    </a:cubicBezTo>
                    <a:cubicBezTo>
                      <a:pt x="18" y="45"/>
                      <a:pt x="18" y="45"/>
                      <a:pt x="18" y="45"/>
                    </a:cubicBezTo>
                    <a:cubicBezTo>
                      <a:pt x="20" y="45"/>
                      <a:pt x="21" y="44"/>
                      <a:pt x="23" y="44"/>
                    </a:cubicBezTo>
                    <a:cubicBezTo>
                      <a:pt x="25" y="44"/>
                      <a:pt x="27" y="43"/>
                      <a:pt x="28" y="42"/>
                    </a:cubicBezTo>
                    <a:cubicBezTo>
                      <a:pt x="30" y="41"/>
                      <a:pt x="31" y="39"/>
                      <a:pt x="32" y="38"/>
                    </a:cubicBezTo>
                    <a:cubicBezTo>
                      <a:pt x="33" y="36"/>
                      <a:pt x="33" y="35"/>
                      <a:pt x="33" y="33"/>
                    </a:cubicBezTo>
                    <a:cubicBezTo>
                      <a:pt x="33" y="30"/>
                      <a:pt x="33" y="28"/>
                      <a:pt x="31" y="27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</xdr:grpSp>
      </xdr:grpSp>
      <xdr:grpSp>
        <xdr:nvGrpSpPr>
          <xdr:cNvPr id="103" name="组合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GrpSpPr/>
        </xdr:nvGrpSpPr>
        <xdr:grpSpPr>
          <a:xfrm>
            <a:off x="6861821" y="5070194"/>
            <a:ext cx="1039188" cy="998223"/>
            <a:chOff x="7192021" y="5070194"/>
            <a:chExt cx="1039188" cy="998223"/>
          </a:xfrm>
        </xdr:grpSpPr>
        <xdr:sp macro="" textlink="">
          <xdr:nvSpPr>
            <xdr:cNvPr id="123" name="圆角矩形 46">
              <a:extLst>
                <a:ext uri="{FF2B5EF4-FFF2-40B4-BE49-F238E27FC236}">
                  <a16:creationId xmlns:a16="http://schemas.microsoft.com/office/drawing/2014/main" id="{00000000-0008-0000-0000-00007B000000}"/>
                </a:ext>
              </a:extLst>
            </xdr:cNvPr>
            <xdr:cNvSpPr/>
          </xdr:nvSpPr>
          <xdr:spPr>
            <a:xfrm>
              <a:off x="7192021" y="5070194"/>
              <a:ext cx="1039188" cy="998223"/>
            </a:xfrm>
            <a:prstGeom prst="roundRect">
              <a:avLst>
                <a:gd name="adj" fmla="val 0"/>
              </a:avLst>
            </a:prstGeom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bg1"/>
                </a:gs>
                <a:gs pos="100000">
                  <a:srgbClr val="E0E0E0"/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279400" dist="254000" dir="8100000" algn="tr" rotWithShape="0">
                <a:prstClr val="black">
                  <a:alpha val="2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zh-CN" altLang="en-US" sz="1600">
                <a:solidFill>
                  <a:prstClr val="black">
                    <a:lumMod val="65000"/>
                    <a:lumOff val="35000"/>
                  </a:prstClr>
                </a:solidFill>
                <a:latin typeface="微软雅黑" panose="020B0503020204020204" charset="-122"/>
              </a:endParaRPr>
            </a:p>
          </xdr:txBody>
        </xdr:sp>
        <xdr:grpSp>
          <xdr:nvGrpSpPr>
            <xdr:cNvPr id="124" name="组合 123">
              <a:extLst>
                <a:ext uri="{FF2B5EF4-FFF2-40B4-BE49-F238E27FC236}">
                  <a16:creationId xmlns:a16="http://schemas.microsoft.com/office/drawing/2014/main" id="{00000000-0008-0000-0000-00007C000000}"/>
                </a:ext>
              </a:extLst>
            </xdr:cNvPr>
            <xdr:cNvGrpSpPr/>
          </xdr:nvGrpSpPr>
          <xdr:grpSpPr>
            <a:xfrm>
              <a:off x="7459110" y="5317713"/>
              <a:ext cx="505011" cy="503185"/>
              <a:chOff x="5966858" y="2763838"/>
              <a:chExt cx="1317626" cy="1312863"/>
            </a:xfrm>
            <a:solidFill>
              <a:srgbClr val="008080"/>
            </a:solidFill>
          </xdr:grpSpPr>
          <xdr:sp macro="" textlink="">
            <xdr:nvSpPr>
              <xdr:cNvPr id="125" name="Freeform 38">
                <a:extLst>
                  <a:ext uri="{FF2B5EF4-FFF2-40B4-BE49-F238E27FC236}">
                    <a16:creationId xmlns:a16="http://schemas.microsoft.com/office/drawing/2014/main" id="{00000000-0008-0000-0000-00007D000000}"/>
                  </a:ext>
                </a:extLst>
              </xdr:cNvPr>
              <xdr:cNvSpPr>
                <a:spLocks noEditPoints="1"/>
              </xdr:cNvSpPr>
            </xdr:nvSpPr>
            <xdr:spPr>
              <a:xfrm>
                <a:off x="6676472" y="2763838"/>
                <a:ext cx="608012" cy="611189"/>
              </a:xfrm>
              <a:custGeom>
                <a:avLst/>
                <a:gdLst>
                  <a:gd name="T0" fmla="*/ 188 w 209"/>
                  <a:gd name="T1" fmla="*/ 0 h 210"/>
                  <a:gd name="T2" fmla="*/ 21 w 209"/>
                  <a:gd name="T3" fmla="*/ 0 h 210"/>
                  <a:gd name="T4" fmla="*/ 0 w 209"/>
                  <a:gd name="T5" fmla="*/ 21 h 210"/>
                  <a:gd name="T6" fmla="*/ 0 w 209"/>
                  <a:gd name="T7" fmla="*/ 189 h 210"/>
                  <a:gd name="T8" fmla="*/ 21 w 209"/>
                  <a:gd name="T9" fmla="*/ 210 h 210"/>
                  <a:gd name="T10" fmla="*/ 188 w 209"/>
                  <a:gd name="T11" fmla="*/ 210 h 210"/>
                  <a:gd name="T12" fmla="*/ 209 w 209"/>
                  <a:gd name="T13" fmla="*/ 189 h 210"/>
                  <a:gd name="T14" fmla="*/ 209 w 209"/>
                  <a:gd name="T15" fmla="*/ 21 h 210"/>
                  <a:gd name="T16" fmla="*/ 188 w 209"/>
                  <a:gd name="T17" fmla="*/ 0 h 210"/>
                  <a:gd name="T18" fmla="*/ 147 w 209"/>
                  <a:gd name="T19" fmla="*/ 119 h 210"/>
                  <a:gd name="T20" fmla="*/ 62 w 209"/>
                  <a:gd name="T21" fmla="*/ 119 h 210"/>
                  <a:gd name="T22" fmla="*/ 46 w 209"/>
                  <a:gd name="T23" fmla="*/ 105 h 210"/>
                  <a:gd name="T24" fmla="*/ 62 w 209"/>
                  <a:gd name="T25" fmla="*/ 91 h 210"/>
                  <a:gd name="T26" fmla="*/ 147 w 209"/>
                  <a:gd name="T27" fmla="*/ 91 h 210"/>
                  <a:gd name="T28" fmla="*/ 163 w 209"/>
                  <a:gd name="T29" fmla="*/ 105 h 210"/>
                  <a:gd name="T30" fmla="*/ 147 w 209"/>
                  <a:gd name="T31" fmla="*/ 119 h 2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209" h="210">
                    <a:moveTo>
                      <a:pt x="188" y="0"/>
                    </a:moveTo>
                    <a:cubicBezTo>
                      <a:pt x="21" y="0"/>
                      <a:pt x="21" y="0"/>
                      <a:pt x="21" y="0"/>
                    </a:cubicBezTo>
                    <a:cubicBezTo>
                      <a:pt x="9" y="0"/>
                      <a:pt x="0" y="10"/>
                      <a:pt x="0" y="21"/>
                    </a:cubicBezTo>
                    <a:cubicBezTo>
                      <a:pt x="0" y="189"/>
                      <a:pt x="0" y="189"/>
                      <a:pt x="0" y="189"/>
                    </a:cubicBezTo>
                    <a:cubicBezTo>
                      <a:pt x="0" y="200"/>
                      <a:pt x="9" y="210"/>
                      <a:pt x="21" y="210"/>
                    </a:cubicBezTo>
                    <a:cubicBezTo>
                      <a:pt x="188" y="210"/>
                      <a:pt x="188" y="210"/>
                      <a:pt x="188" y="210"/>
                    </a:cubicBezTo>
                    <a:cubicBezTo>
                      <a:pt x="200" y="210"/>
                      <a:pt x="209" y="200"/>
                      <a:pt x="209" y="189"/>
                    </a:cubicBezTo>
                    <a:cubicBezTo>
                      <a:pt x="209" y="21"/>
                      <a:pt x="209" y="21"/>
                      <a:pt x="209" y="21"/>
                    </a:cubicBezTo>
                    <a:cubicBezTo>
                      <a:pt x="209" y="10"/>
                      <a:pt x="200" y="0"/>
                      <a:pt x="188" y="0"/>
                    </a:cubicBezTo>
                    <a:close/>
                    <a:moveTo>
                      <a:pt x="147" y="119"/>
                    </a:moveTo>
                    <a:cubicBezTo>
                      <a:pt x="62" y="119"/>
                      <a:pt x="62" y="119"/>
                      <a:pt x="62" y="119"/>
                    </a:cubicBezTo>
                    <a:cubicBezTo>
                      <a:pt x="53" y="119"/>
                      <a:pt x="46" y="113"/>
                      <a:pt x="46" y="105"/>
                    </a:cubicBezTo>
                    <a:cubicBezTo>
                      <a:pt x="46" y="97"/>
                      <a:pt x="53" y="91"/>
                      <a:pt x="62" y="91"/>
                    </a:cubicBezTo>
                    <a:cubicBezTo>
                      <a:pt x="147" y="91"/>
                      <a:pt x="147" y="91"/>
                      <a:pt x="147" y="91"/>
                    </a:cubicBezTo>
                    <a:cubicBezTo>
                      <a:pt x="155" y="91"/>
                      <a:pt x="163" y="97"/>
                      <a:pt x="163" y="105"/>
                    </a:cubicBezTo>
                    <a:cubicBezTo>
                      <a:pt x="163" y="113"/>
                      <a:pt x="155" y="119"/>
                      <a:pt x="147" y="119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26" name="Freeform 39">
                <a:extLst>
                  <a:ext uri="{FF2B5EF4-FFF2-40B4-BE49-F238E27FC236}">
                    <a16:creationId xmlns:a16="http://schemas.microsoft.com/office/drawing/2014/main" id="{00000000-0008-0000-0000-00007E000000}"/>
                  </a:ext>
                </a:extLst>
              </xdr:cNvPr>
              <xdr:cNvSpPr>
                <a:spLocks noEditPoints="1"/>
              </xdr:cNvSpPr>
            </xdr:nvSpPr>
            <xdr:spPr>
              <a:xfrm>
                <a:off x="5966858" y="2763838"/>
                <a:ext cx="608012" cy="611189"/>
              </a:xfrm>
              <a:custGeom>
                <a:avLst/>
                <a:gdLst>
                  <a:gd name="T0" fmla="*/ 188 w 209"/>
                  <a:gd name="T1" fmla="*/ 0 h 210"/>
                  <a:gd name="T2" fmla="*/ 21 w 209"/>
                  <a:gd name="T3" fmla="*/ 0 h 210"/>
                  <a:gd name="T4" fmla="*/ 0 w 209"/>
                  <a:gd name="T5" fmla="*/ 21 h 210"/>
                  <a:gd name="T6" fmla="*/ 0 w 209"/>
                  <a:gd name="T7" fmla="*/ 189 h 210"/>
                  <a:gd name="T8" fmla="*/ 21 w 209"/>
                  <a:gd name="T9" fmla="*/ 210 h 210"/>
                  <a:gd name="T10" fmla="*/ 188 w 209"/>
                  <a:gd name="T11" fmla="*/ 210 h 210"/>
                  <a:gd name="T12" fmla="*/ 209 w 209"/>
                  <a:gd name="T13" fmla="*/ 189 h 210"/>
                  <a:gd name="T14" fmla="*/ 209 w 209"/>
                  <a:gd name="T15" fmla="*/ 21 h 210"/>
                  <a:gd name="T16" fmla="*/ 188 w 209"/>
                  <a:gd name="T17" fmla="*/ 0 h 210"/>
                  <a:gd name="T18" fmla="*/ 147 w 209"/>
                  <a:gd name="T19" fmla="*/ 119 h 210"/>
                  <a:gd name="T20" fmla="*/ 118 w 209"/>
                  <a:gd name="T21" fmla="*/ 119 h 210"/>
                  <a:gd name="T22" fmla="*/ 118 w 209"/>
                  <a:gd name="T23" fmla="*/ 147 h 210"/>
                  <a:gd name="T24" fmla="*/ 104 w 209"/>
                  <a:gd name="T25" fmla="*/ 163 h 210"/>
                  <a:gd name="T26" fmla="*/ 90 w 209"/>
                  <a:gd name="T27" fmla="*/ 147 h 210"/>
                  <a:gd name="T28" fmla="*/ 90 w 209"/>
                  <a:gd name="T29" fmla="*/ 119 h 210"/>
                  <a:gd name="T30" fmla="*/ 62 w 209"/>
                  <a:gd name="T31" fmla="*/ 119 h 210"/>
                  <a:gd name="T32" fmla="*/ 46 w 209"/>
                  <a:gd name="T33" fmla="*/ 105 h 210"/>
                  <a:gd name="T34" fmla="*/ 62 w 209"/>
                  <a:gd name="T35" fmla="*/ 91 h 210"/>
                  <a:gd name="T36" fmla="*/ 90 w 209"/>
                  <a:gd name="T37" fmla="*/ 91 h 210"/>
                  <a:gd name="T38" fmla="*/ 90 w 209"/>
                  <a:gd name="T39" fmla="*/ 63 h 210"/>
                  <a:gd name="T40" fmla="*/ 104 w 209"/>
                  <a:gd name="T41" fmla="*/ 47 h 210"/>
                  <a:gd name="T42" fmla="*/ 118 w 209"/>
                  <a:gd name="T43" fmla="*/ 63 h 210"/>
                  <a:gd name="T44" fmla="*/ 118 w 209"/>
                  <a:gd name="T45" fmla="*/ 91 h 210"/>
                  <a:gd name="T46" fmla="*/ 147 w 209"/>
                  <a:gd name="T47" fmla="*/ 91 h 210"/>
                  <a:gd name="T48" fmla="*/ 163 w 209"/>
                  <a:gd name="T49" fmla="*/ 105 h 210"/>
                  <a:gd name="T50" fmla="*/ 147 w 209"/>
                  <a:gd name="T51" fmla="*/ 119 h 2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</a:cxnLst>
                <a:rect l="0" t="0" r="r" b="b"/>
                <a:pathLst>
                  <a:path w="209" h="210">
                    <a:moveTo>
                      <a:pt x="188" y="0"/>
                    </a:moveTo>
                    <a:cubicBezTo>
                      <a:pt x="21" y="0"/>
                      <a:pt x="21" y="0"/>
                      <a:pt x="21" y="0"/>
                    </a:cubicBezTo>
                    <a:cubicBezTo>
                      <a:pt x="9" y="0"/>
                      <a:pt x="0" y="10"/>
                      <a:pt x="0" y="21"/>
                    </a:cubicBezTo>
                    <a:cubicBezTo>
                      <a:pt x="0" y="189"/>
                      <a:pt x="0" y="189"/>
                      <a:pt x="0" y="189"/>
                    </a:cubicBezTo>
                    <a:cubicBezTo>
                      <a:pt x="0" y="200"/>
                      <a:pt x="9" y="210"/>
                      <a:pt x="21" y="210"/>
                    </a:cubicBezTo>
                    <a:cubicBezTo>
                      <a:pt x="188" y="210"/>
                      <a:pt x="188" y="210"/>
                      <a:pt x="188" y="210"/>
                    </a:cubicBezTo>
                    <a:cubicBezTo>
                      <a:pt x="200" y="210"/>
                      <a:pt x="209" y="200"/>
                      <a:pt x="209" y="189"/>
                    </a:cubicBezTo>
                    <a:cubicBezTo>
                      <a:pt x="209" y="21"/>
                      <a:pt x="209" y="21"/>
                      <a:pt x="209" y="21"/>
                    </a:cubicBezTo>
                    <a:cubicBezTo>
                      <a:pt x="209" y="10"/>
                      <a:pt x="200" y="0"/>
                      <a:pt x="188" y="0"/>
                    </a:cubicBezTo>
                    <a:close/>
                    <a:moveTo>
                      <a:pt x="147" y="119"/>
                    </a:moveTo>
                    <a:cubicBezTo>
                      <a:pt x="118" y="119"/>
                      <a:pt x="118" y="119"/>
                      <a:pt x="118" y="119"/>
                    </a:cubicBezTo>
                    <a:cubicBezTo>
                      <a:pt x="118" y="147"/>
                      <a:pt x="118" y="147"/>
                      <a:pt x="118" y="147"/>
                    </a:cubicBezTo>
                    <a:cubicBezTo>
                      <a:pt x="118" y="156"/>
                      <a:pt x="112" y="163"/>
                      <a:pt x="104" y="163"/>
                    </a:cubicBezTo>
                    <a:cubicBezTo>
                      <a:pt x="97" y="163"/>
                      <a:pt x="90" y="156"/>
                      <a:pt x="90" y="147"/>
                    </a:cubicBezTo>
                    <a:cubicBezTo>
                      <a:pt x="90" y="119"/>
                      <a:pt x="90" y="119"/>
                      <a:pt x="90" y="119"/>
                    </a:cubicBezTo>
                    <a:cubicBezTo>
                      <a:pt x="62" y="119"/>
                      <a:pt x="62" y="119"/>
                      <a:pt x="62" y="119"/>
                    </a:cubicBezTo>
                    <a:cubicBezTo>
                      <a:pt x="53" y="119"/>
                      <a:pt x="46" y="113"/>
                      <a:pt x="46" y="105"/>
                    </a:cubicBezTo>
                    <a:cubicBezTo>
                      <a:pt x="46" y="97"/>
                      <a:pt x="53" y="91"/>
                      <a:pt x="62" y="91"/>
                    </a:cubicBezTo>
                    <a:cubicBezTo>
                      <a:pt x="90" y="91"/>
                      <a:pt x="90" y="91"/>
                      <a:pt x="90" y="91"/>
                    </a:cubicBezTo>
                    <a:cubicBezTo>
                      <a:pt x="90" y="63"/>
                      <a:pt x="90" y="63"/>
                      <a:pt x="90" y="63"/>
                    </a:cubicBezTo>
                    <a:cubicBezTo>
                      <a:pt x="90" y="54"/>
                      <a:pt x="97" y="47"/>
                      <a:pt x="104" y="47"/>
                    </a:cubicBezTo>
                    <a:cubicBezTo>
                      <a:pt x="112" y="47"/>
                      <a:pt x="118" y="54"/>
                      <a:pt x="118" y="63"/>
                    </a:cubicBezTo>
                    <a:cubicBezTo>
                      <a:pt x="118" y="91"/>
                      <a:pt x="118" y="91"/>
                      <a:pt x="118" y="91"/>
                    </a:cubicBezTo>
                    <a:cubicBezTo>
                      <a:pt x="147" y="91"/>
                      <a:pt x="147" y="91"/>
                      <a:pt x="147" y="91"/>
                    </a:cubicBezTo>
                    <a:cubicBezTo>
                      <a:pt x="156" y="91"/>
                      <a:pt x="163" y="97"/>
                      <a:pt x="163" y="105"/>
                    </a:cubicBezTo>
                    <a:cubicBezTo>
                      <a:pt x="163" y="113"/>
                      <a:pt x="156" y="119"/>
                      <a:pt x="147" y="119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27" name="Freeform 40">
                <a:extLst>
                  <a:ext uri="{FF2B5EF4-FFF2-40B4-BE49-F238E27FC236}">
                    <a16:creationId xmlns:a16="http://schemas.microsoft.com/office/drawing/2014/main" id="{00000000-0008-0000-0000-00007F000000}"/>
                  </a:ext>
                </a:extLst>
              </xdr:cNvPr>
              <xdr:cNvSpPr>
                <a:spLocks noEditPoints="1"/>
              </xdr:cNvSpPr>
            </xdr:nvSpPr>
            <xdr:spPr>
              <a:xfrm>
                <a:off x="5966858" y="3465512"/>
                <a:ext cx="608012" cy="611189"/>
              </a:xfrm>
              <a:custGeom>
                <a:avLst/>
                <a:gdLst>
                  <a:gd name="T0" fmla="*/ 188 w 209"/>
                  <a:gd name="T1" fmla="*/ 0 h 210"/>
                  <a:gd name="T2" fmla="*/ 21 w 209"/>
                  <a:gd name="T3" fmla="*/ 0 h 210"/>
                  <a:gd name="T4" fmla="*/ 0 w 209"/>
                  <a:gd name="T5" fmla="*/ 21 h 210"/>
                  <a:gd name="T6" fmla="*/ 0 w 209"/>
                  <a:gd name="T7" fmla="*/ 189 h 210"/>
                  <a:gd name="T8" fmla="*/ 21 w 209"/>
                  <a:gd name="T9" fmla="*/ 210 h 210"/>
                  <a:gd name="T10" fmla="*/ 188 w 209"/>
                  <a:gd name="T11" fmla="*/ 210 h 210"/>
                  <a:gd name="T12" fmla="*/ 209 w 209"/>
                  <a:gd name="T13" fmla="*/ 189 h 210"/>
                  <a:gd name="T14" fmla="*/ 209 w 209"/>
                  <a:gd name="T15" fmla="*/ 21 h 210"/>
                  <a:gd name="T16" fmla="*/ 188 w 209"/>
                  <a:gd name="T17" fmla="*/ 0 h 210"/>
                  <a:gd name="T18" fmla="*/ 104 w 209"/>
                  <a:gd name="T19" fmla="*/ 46 h 210"/>
                  <a:gd name="T20" fmla="*/ 121 w 209"/>
                  <a:gd name="T21" fmla="*/ 62 h 210"/>
                  <a:gd name="T22" fmla="*/ 104 w 209"/>
                  <a:gd name="T23" fmla="*/ 78 h 210"/>
                  <a:gd name="T24" fmla="*/ 88 w 209"/>
                  <a:gd name="T25" fmla="*/ 62 h 210"/>
                  <a:gd name="T26" fmla="*/ 104 w 209"/>
                  <a:gd name="T27" fmla="*/ 46 h 210"/>
                  <a:gd name="T28" fmla="*/ 104 w 209"/>
                  <a:gd name="T29" fmla="*/ 164 h 210"/>
                  <a:gd name="T30" fmla="*/ 88 w 209"/>
                  <a:gd name="T31" fmla="*/ 148 h 210"/>
                  <a:gd name="T32" fmla="*/ 104 w 209"/>
                  <a:gd name="T33" fmla="*/ 131 h 210"/>
                  <a:gd name="T34" fmla="*/ 121 w 209"/>
                  <a:gd name="T35" fmla="*/ 148 h 210"/>
                  <a:gd name="T36" fmla="*/ 104 w 209"/>
                  <a:gd name="T37" fmla="*/ 164 h 210"/>
                  <a:gd name="T38" fmla="*/ 147 w 209"/>
                  <a:gd name="T39" fmla="*/ 119 h 210"/>
                  <a:gd name="T40" fmla="*/ 62 w 209"/>
                  <a:gd name="T41" fmla="*/ 119 h 210"/>
                  <a:gd name="T42" fmla="*/ 46 w 209"/>
                  <a:gd name="T43" fmla="*/ 105 h 210"/>
                  <a:gd name="T44" fmla="*/ 62 w 209"/>
                  <a:gd name="T45" fmla="*/ 91 h 210"/>
                  <a:gd name="T46" fmla="*/ 147 w 209"/>
                  <a:gd name="T47" fmla="*/ 91 h 210"/>
                  <a:gd name="T48" fmla="*/ 163 w 209"/>
                  <a:gd name="T49" fmla="*/ 105 h 210"/>
                  <a:gd name="T50" fmla="*/ 147 w 209"/>
                  <a:gd name="T51" fmla="*/ 119 h 2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</a:cxnLst>
                <a:rect l="0" t="0" r="r" b="b"/>
                <a:pathLst>
                  <a:path w="209" h="210">
                    <a:moveTo>
                      <a:pt x="188" y="0"/>
                    </a:moveTo>
                    <a:cubicBezTo>
                      <a:pt x="21" y="0"/>
                      <a:pt x="21" y="0"/>
                      <a:pt x="21" y="0"/>
                    </a:cubicBezTo>
                    <a:cubicBezTo>
                      <a:pt x="9" y="0"/>
                      <a:pt x="0" y="10"/>
                      <a:pt x="0" y="21"/>
                    </a:cubicBezTo>
                    <a:cubicBezTo>
                      <a:pt x="0" y="189"/>
                      <a:pt x="0" y="189"/>
                      <a:pt x="0" y="189"/>
                    </a:cubicBezTo>
                    <a:cubicBezTo>
                      <a:pt x="0" y="200"/>
                      <a:pt x="9" y="210"/>
                      <a:pt x="21" y="210"/>
                    </a:cubicBezTo>
                    <a:cubicBezTo>
                      <a:pt x="188" y="210"/>
                      <a:pt x="188" y="210"/>
                      <a:pt x="188" y="210"/>
                    </a:cubicBezTo>
                    <a:cubicBezTo>
                      <a:pt x="200" y="210"/>
                      <a:pt x="209" y="200"/>
                      <a:pt x="209" y="189"/>
                    </a:cubicBezTo>
                    <a:cubicBezTo>
                      <a:pt x="209" y="21"/>
                      <a:pt x="209" y="21"/>
                      <a:pt x="209" y="21"/>
                    </a:cubicBezTo>
                    <a:cubicBezTo>
                      <a:pt x="209" y="10"/>
                      <a:pt x="200" y="0"/>
                      <a:pt x="188" y="0"/>
                    </a:cubicBezTo>
                    <a:close/>
                    <a:moveTo>
                      <a:pt x="104" y="46"/>
                    </a:moveTo>
                    <a:cubicBezTo>
                      <a:pt x="113" y="46"/>
                      <a:pt x="121" y="53"/>
                      <a:pt x="121" y="62"/>
                    </a:cubicBezTo>
                    <a:cubicBezTo>
                      <a:pt x="121" y="71"/>
                      <a:pt x="113" y="78"/>
                      <a:pt x="104" y="78"/>
                    </a:cubicBezTo>
                    <a:cubicBezTo>
                      <a:pt x="95" y="78"/>
                      <a:pt x="88" y="71"/>
                      <a:pt x="88" y="62"/>
                    </a:cubicBezTo>
                    <a:cubicBezTo>
                      <a:pt x="88" y="53"/>
                      <a:pt x="95" y="46"/>
                      <a:pt x="104" y="46"/>
                    </a:cubicBezTo>
                    <a:close/>
                    <a:moveTo>
                      <a:pt x="104" y="164"/>
                    </a:moveTo>
                    <a:cubicBezTo>
                      <a:pt x="95" y="164"/>
                      <a:pt x="88" y="157"/>
                      <a:pt x="88" y="148"/>
                    </a:cubicBezTo>
                    <a:cubicBezTo>
                      <a:pt x="88" y="139"/>
                      <a:pt x="95" y="131"/>
                      <a:pt x="104" y="131"/>
                    </a:cubicBezTo>
                    <a:cubicBezTo>
                      <a:pt x="113" y="131"/>
                      <a:pt x="121" y="139"/>
                      <a:pt x="121" y="148"/>
                    </a:cubicBezTo>
                    <a:cubicBezTo>
                      <a:pt x="121" y="157"/>
                      <a:pt x="113" y="164"/>
                      <a:pt x="104" y="164"/>
                    </a:cubicBezTo>
                    <a:close/>
                    <a:moveTo>
                      <a:pt x="147" y="119"/>
                    </a:moveTo>
                    <a:cubicBezTo>
                      <a:pt x="62" y="119"/>
                      <a:pt x="62" y="119"/>
                      <a:pt x="62" y="119"/>
                    </a:cubicBezTo>
                    <a:cubicBezTo>
                      <a:pt x="53" y="119"/>
                      <a:pt x="46" y="113"/>
                      <a:pt x="46" y="105"/>
                    </a:cubicBezTo>
                    <a:cubicBezTo>
                      <a:pt x="46" y="97"/>
                      <a:pt x="53" y="91"/>
                      <a:pt x="62" y="91"/>
                    </a:cubicBezTo>
                    <a:cubicBezTo>
                      <a:pt x="147" y="91"/>
                      <a:pt x="147" y="91"/>
                      <a:pt x="147" y="91"/>
                    </a:cubicBezTo>
                    <a:cubicBezTo>
                      <a:pt x="156" y="91"/>
                      <a:pt x="163" y="97"/>
                      <a:pt x="163" y="105"/>
                    </a:cubicBezTo>
                    <a:cubicBezTo>
                      <a:pt x="163" y="113"/>
                      <a:pt x="156" y="119"/>
                      <a:pt x="147" y="119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28" name="Freeform 41">
                <a:extLst>
                  <a:ext uri="{FF2B5EF4-FFF2-40B4-BE49-F238E27FC236}">
                    <a16:creationId xmlns:a16="http://schemas.microsoft.com/office/drawing/2014/main" id="{00000000-0008-0000-0000-000080000000}"/>
                  </a:ext>
                </a:extLst>
              </xdr:cNvPr>
              <xdr:cNvSpPr>
                <a:spLocks noEditPoints="1"/>
              </xdr:cNvSpPr>
            </xdr:nvSpPr>
            <xdr:spPr>
              <a:xfrm>
                <a:off x="6676472" y="3465512"/>
                <a:ext cx="608012" cy="611189"/>
              </a:xfrm>
              <a:custGeom>
                <a:avLst/>
                <a:gdLst>
                  <a:gd name="T0" fmla="*/ 188 w 209"/>
                  <a:gd name="T1" fmla="*/ 0 h 210"/>
                  <a:gd name="T2" fmla="*/ 21 w 209"/>
                  <a:gd name="T3" fmla="*/ 0 h 210"/>
                  <a:gd name="T4" fmla="*/ 0 w 209"/>
                  <a:gd name="T5" fmla="*/ 21 h 210"/>
                  <a:gd name="T6" fmla="*/ 0 w 209"/>
                  <a:gd name="T7" fmla="*/ 189 h 210"/>
                  <a:gd name="T8" fmla="*/ 21 w 209"/>
                  <a:gd name="T9" fmla="*/ 210 h 210"/>
                  <a:gd name="T10" fmla="*/ 188 w 209"/>
                  <a:gd name="T11" fmla="*/ 210 h 210"/>
                  <a:gd name="T12" fmla="*/ 209 w 209"/>
                  <a:gd name="T13" fmla="*/ 189 h 210"/>
                  <a:gd name="T14" fmla="*/ 209 w 209"/>
                  <a:gd name="T15" fmla="*/ 21 h 210"/>
                  <a:gd name="T16" fmla="*/ 188 w 209"/>
                  <a:gd name="T17" fmla="*/ 0 h 210"/>
                  <a:gd name="T18" fmla="*/ 147 w 209"/>
                  <a:gd name="T19" fmla="*/ 146 h 210"/>
                  <a:gd name="T20" fmla="*/ 62 w 209"/>
                  <a:gd name="T21" fmla="*/ 146 h 210"/>
                  <a:gd name="T22" fmla="*/ 46 w 209"/>
                  <a:gd name="T23" fmla="*/ 132 h 210"/>
                  <a:gd name="T24" fmla="*/ 62 w 209"/>
                  <a:gd name="T25" fmla="*/ 118 h 210"/>
                  <a:gd name="T26" fmla="*/ 147 w 209"/>
                  <a:gd name="T27" fmla="*/ 118 h 210"/>
                  <a:gd name="T28" fmla="*/ 163 w 209"/>
                  <a:gd name="T29" fmla="*/ 132 h 210"/>
                  <a:gd name="T30" fmla="*/ 147 w 209"/>
                  <a:gd name="T31" fmla="*/ 146 h 210"/>
                  <a:gd name="T32" fmla="*/ 147 w 209"/>
                  <a:gd name="T33" fmla="*/ 92 h 210"/>
                  <a:gd name="T34" fmla="*/ 62 w 209"/>
                  <a:gd name="T35" fmla="*/ 92 h 210"/>
                  <a:gd name="T36" fmla="*/ 46 w 209"/>
                  <a:gd name="T37" fmla="*/ 78 h 210"/>
                  <a:gd name="T38" fmla="*/ 62 w 209"/>
                  <a:gd name="T39" fmla="*/ 64 h 210"/>
                  <a:gd name="T40" fmla="*/ 147 w 209"/>
                  <a:gd name="T41" fmla="*/ 64 h 210"/>
                  <a:gd name="T42" fmla="*/ 163 w 209"/>
                  <a:gd name="T43" fmla="*/ 78 h 210"/>
                  <a:gd name="T44" fmla="*/ 147 w 209"/>
                  <a:gd name="T45" fmla="*/ 92 h 21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</a:cxnLst>
                <a:rect l="0" t="0" r="r" b="b"/>
                <a:pathLst>
                  <a:path w="209" h="210">
                    <a:moveTo>
                      <a:pt x="188" y="0"/>
                    </a:moveTo>
                    <a:cubicBezTo>
                      <a:pt x="21" y="0"/>
                      <a:pt x="21" y="0"/>
                      <a:pt x="21" y="0"/>
                    </a:cubicBezTo>
                    <a:cubicBezTo>
                      <a:pt x="9" y="0"/>
                      <a:pt x="0" y="10"/>
                      <a:pt x="0" y="21"/>
                    </a:cubicBezTo>
                    <a:cubicBezTo>
                      <a:pt x="0" y="189"/>
                      <a:pt x="0" y="189"/>
                      <a:pt x="0" y="189"/>
                    </a:cubicBezTo>
                    <a:cubicBezTo>
                      <a:pt x="0" y="200"/>
                      <a:pt x="9" y="210"/>
                      <a:pt x="21" y="210"/>
                    </a:cubicBezTo>
                    <a:cubicBezTo>
                      <a:pt x="188" y="210"/>
                      <a:pt x="188" y="210"/>
                      <a:pt x="188" y="210"/>
                    </a:cubicBezTo>
                    <a:cubicBezTo>
                      <a:pt x="200" y="210"/>
                      <a:pt x="209" y="200"/>
                      <a:pt x="209" y="189"/>
                    </a:cubicBezTo>
                    <a:cubicBezTo>
                      <a:pt x="209" y="21"/>
                      <a:pt x="209" y="21"/>
                      <a:pt x="209" y="21"/>
                    </a:cubicBezTo>
                    <a:cubicBezTo>
                      <a:pt x="209" y="10"/>
                      <a:pt x="200" y="0"/>
                      <a:pt x="188" y="0"/>
                    </a:cubicBezTo>
                    <a:close/>
                    <a:moveTo>
                      <a:pt x="147" y="146"/>
                    </a:moveTo>
                    <a:cubicBezTo>
                      <a:pt x="62" y="146"/>
                      <a:pt x="62" y="146"/>
                      <a:pt x="62" y="146"/>
                    </a:cubicBezTo>
                    <a:cubicBezTo>
                      <a:pt x="53" y="146"/>
                      <a:pt x="46" y="140"/>
                      <a:pt x="46" y="132"/>
                    </a:cubicBezTo>
                    <a:cubicBezTo>
                      <a:pt x="46" y="124"/>
                      <a:pt x="53" y="118"/>
                      <a:pt x="62" y="118"/>
                    </a:cubicBezTo>
                    <a:cubicBezTo>
                      <a:pt x="147" y="118"/>
                      <a:pt x="147" y="118"/>
                      <a:pt x="147" y="118"/>
                    </a:cubicBezTo>
                    <a:cubicBezTo>
                      <a:pt x="155" y="118"/>
                      <a:pt x="163" y="124"/>
                      <a:pt x="163" y="132"/>
                    </a:cubicBezTo>
                    <a:cubicBezTo>
                      <a:pt x="163" y="140"/>
                      <a:pt x="155" y="146"/>
                      <a:pt x="147" y="146"/>
                    </a:cubicBezTo>
                    <a:close/>
                    <a:moveTo>
                      <a:pt x="147" y="92"/>
                    </a:moveTo>
                    <a:cubicBezTo>
                      <a:pt x="62" y="92"/>
                      <a:pt x="62" y="92"/>
                      <a:pt x="62" y="92"/>
                    </a:cubicBezTo>
                    <a:cubicBezTo>
                      <a:pt x="53" y="92"/>
                      <a:pt x="46" y="86"/>
                      <a:pt x="46" y="78"/>
                    </a:cubicBezTo>
                    <a:cubicBezTo>
                      <a:pt x="46" y="70"/>
                      <a:pt x="53" y="64"/>
                      <a:pt x="62" y="64"/>
                    </a:cubicBezTo>
                    <a:cubicBezTo>
                      <a:pt x="147" y="64"/>
                      <a:pt x="147" y="64"/>
                      <a:pt x="147" y="64"/>
                    </a:cubicBezTo>
                    <a:cubicBezTo>
                      <a:pt x="155" y="64"/>
                      <a:pt x="163" y="70"/>
                      <a:pt x="163" y="78"/>
                    </a:cubicBezTo>
                    <a:cubicBezTo>
                      <a:pt x="163" y="86"/>
                      <a:pt x="155" y="92"/>
                      <a:pt x="147" y="92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</xdr:grpSp>
      </xdr:grpSp>
      <xdr:sp macro="" textlink="">
        <xdr:nvSpPr>
          <xdr:cNvPr id="104" name="文本框 59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 txBox="1"/>
        </xdr:nvSpPr>
        <xdr:spPr>
          <a:xfrm>
            <a:off x="8539136" y="3979308"/>
            <a:ext cx="1655822" cy="4625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2400" b="1">
                <a:solidFill>
                  <a:prstClr val="white"/>
                </a:solidFill>
                <a:latin typeface="Agency FB" panose="020B0503020202020204" pitchFamily="34" charset="0"/>
                <a:cs typeface="+mn-ea"/>
                <a:sym typeface="+mn-lt"/>
              </a:rPr>
              <a:t>05</a:t>
            </a:r>
            <a:endParaRPr lang="zh-CN" altLang="en-US" sz="2400" b="1">
              <a:solidFill>
                <a:prstClr val="white"/>
              </a:solidFill>
              <a:latin typeface="Agency FB" panose="020B0503020202020204" pitchFamily="34" charset="0"/>
              <a:cs typeface="+mn-ea"/>
              <a:sym typeface="+mn-lt"/>
            </a:endParaRPr>
          </a:p>
        </xdr:txBody>
      </xdr:sp>
      <xdr:sp macro="" textlink="">
        <xdr:nvSpPr>
          <xdr:cNvPr id="105" name="文本框 60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 txBox="1"/>
        </xdr:nvSpPr>
        <xdr:spPr>
          <a:xfrm>
            <a:off x="8040984" y="4297637"/>
            <a:ext cx="2702583" cy="425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algn="ctr" defTabSz="914400" rtl="0" eaLnBrk="1" latinLnBrk="0" hangingPunct="1"/>
            <a:r>
              <a:rPr lang="zh-CN" altLang="en-US" sz="2000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+mn-ea"/>
                <a:sym typeface="+mn-lt"/>
              </a:rPr>
              <a:t>部门汇总</a:t>
            </a:r>
          </a:p>
        </xdr:txBody>
      </xdr:sp>
      <xdr:sp macro="" textlink="">
        <xdr:nvSpPr>
          <xdr:cNvPr id="106" name="文本框 62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 txBox="1"/>
        </xdr:nvSpPr>
        <xdr:spPr>
          <a:xfrm>
            <a:off x="8532786" y="6106491"/>
            <a:ext cx="1655822" cy="46252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zh-CN" sz="2400" b="1">
                <a:solidFill>
                  <a:prstClr val="white"/>
                </a:solidFill>
                <a:latin typeface="Agency FB" panose="020B0503020202020204" pitchFamily="34" charset="0"/>
                <a:cs typeface="+mn-ea"/>
                <a:sym typeface="+mn-lt"/>
              </a:rPr>
              <a:t>10</a:t>
            </a:r>
            <a:endParaRPr lang="zh-CN" altLang="en-US" sz="2400" b="1">
              <a:solidFill>
                <a:prstClr val="white"/>
              </a:solidFill>
              <a:latin typeface="Agency FB" panose="020B0503020202020204" pitchFamily="34" charset="0"/>
              <a:cs typeface="+mn-ea"/>
              <a:sym typeface="+mn-lt"/>
            </a:endParaRPr>
          </a:p>
        </xdr:txBody>
      </xdr:sp>
      <xdr:sp macro="" textlink="">
        <xdr:nvSpPr>
          <xdr:cNvPr id="107" name="文本框 63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SpPr txBox="1"/>
        </xdr:nvSpPr>
        <xdr:spPr>
          <a:xfrm>
            <a:off x="8034713" y="6424526"/>
            <a:ext cx="2702092" cy="425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defTabSz="914400" rtl="0" eaLnBrk="1" latinLnBrk="0" hangingPunct="1"/>
            <a:r>
              <a:rPr lang="zh-CN" altLang="en-US" sz="2000" kern="1200">
                <a:solidFill>
                  <a:schemeClr val="bg1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+mn-ea"/>
                <a:sym typeface="+mn-lt"/>
              </a:rPr>
              <a:t>设计说明</a:t>
            </a:r>
            <a:endParaRPr lang="zh-CN" altLang="en-US" sz="2000" kern="1200">
              <a:solidFill>
                <a:schemeClr val="bg1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方正琥珀简体" panose="03000509000000000000" pitchFamily="65" charset="-122"/>
              <a:ea typeface="方正琥珀简体" panose="03000509000000000000" pitchFamily="65" charset="-122"/>
              <a:cs typeface="+mn-ea"/>
              <a:sym typeface="+mn-lt"/>
            </a:endParaRPr>
          </a:p>
        </xdr:txBody>
      </xdr:sp>
      <xdr:grpSp>
        <xdr:nvGrpSpPr>
          <xdr:cNvPr id="108" name="组合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GrpSpPr/>
        </xdr:nvGrpSpPr>
        <xdr:grpSpPr>
          <a:xfrm>
            <a:off x="8841104" y="5070185"/>
            <a:ext cx="1039188" cy="998223"/>
            <a:chOff x="9171304" y="5070185"/>
            <a:chExt cx="1039188" cy="998223"/>
          </a:xfrm>
        </xdr:grpSpPr>
        <xdr:sp macro="" textlink="">
          <xdr:nvSpPr>
            <xdr:cNvPr id="121" name="圆角矩形 61">
              <a:extLst>
                <a:ext uri="{FF2B5EF4-FFF2-40B4-BE49-F238E27FC236}">
                  <a16:creationId xmlns:a16="http://schemas.microsoft.com/office/drawing/2014/main" id="{00000000-0008-0000-0000-000079000000}"/>
                </a:ext>
              </a:extLst>
            </xdr:cNvPr>
            <xdr:cNvSpPr/>
          </xdr:nvSpPr>
          <xdr:spPr>
            <a:xfrm>
              <a:off x="9171304" y="5070185"/>
              <a:ext cx="1039188" cy="998223"/>
            </a:xfrm>
            <a:prstGeom prst="roundRect">
              <a:avLst>
                <a:gd name="adj" fmla="val 0"/>
              </a:avLst>
            </a:prstGeom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bg1"/>
                </a:gs>
                <a:gs pos="100000">
                  <a:srgbClr val="E0E0E0"/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279400" dist="254000" dir="8100000" algn="tr" rotWithShape="0">
                <a:prstClr val="black">
                  <a:alpha val="2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zh-CN" altLang="en-US" sz="1600">
                <a:solidFill>
                  <a:prstClr val="black">
                    <a:lumMod val="65000"/>
                    <a:lumOff val="35000"/>
                  </a:prstClr>
                </a:solidFill>
                <a:latin typeface="微软雅黑" panose="020B0503020204020204" charset="-122"/>
              </a:endParaRPr>
            </a:p>
          </xdr:txBody>
        </xdr:sp>
        <xdr:sp macro="" textlink="">
          <xdr:nvSpPr>
            <xdr:cNvPr id="122" name="Freeform 46">
              <a:extLst>
                <a:ext uri="{FF2B5EF4-FFF2-40B4-BE49-F238E27FC236}">
                  <a16:creationId xmlns:a16="http://schemas.microsoft.com/office/drawing/2014/main" id="{00000000-0008-0000-0000-00007A000000}"/>
                </a:ext>
              </a:extLst>
            </xdr:cNvPr>
            <xdr:cNvSpPr>
              <a:spLocks noEditPoints="1"/>
            </xdr:cNvSpPr>
          </xdr:nvSpPr>
          <xdr:spPr>
            <a:xfrm>
              <a:off x="9408390" y="5284779"/>
              <a:ext cx="565016" cy="569035"/>
            </a:xfrm>
            <a:custGeom>
              <a:avLst/>
              <a:gdLst>
                <a:gd name="T0" fmla="*/ 198 w 201"/>
                <a:gd name="T1" fmla="*/ 35 h 202"/>
                <a:gd name="T2" fmla="*/ 188 w 201"/>
                <a:gd name="T3" fmla="*/ 44 h 202"/>
                <a:gd name="T4" fmla="*/ 157 w 201"/>
                <a:gd name="T5" fmla="*/ 13 h 202"/>
                <a:gd name="T6" fmla="*/ 167 w 201"/>
                <a:gd name="T7" fmla="*/ 4 h 202"/>
                <a:gd name="T8" fmla="*/ 179 w 201"/>
                <a:gd name="T9" fmla="*/ 3 h 202"/>
                <a:gd name="T10" fmla="*/ 198 w 201"/>
                <a:gd name="T11" fmla="*/ 23 h 202"/>
                <a:gd name="T12" fmla="*/ 198 w 201"/>
                <a:gd name="T13" fmla="*/ 35 h 202"/>
                <a:gd name="T14" fmla="*/ 115 w 201"/>
                <a:gd name="T15" fmla="*/ 117 h 202"/>
                <a:gd name="T16" fmla="*/ 84 w 201"/>
                <a:gd name="T17" fmla="*/ 86 h 202"/>
                <a:gd name="T18" fmla="*/ 153 w 201"/>
                <a:gd name="T19" fmla="*/ 18 h 202"/>
                <a:gd name="T20" fmla="*/ 184 w 201"/>
                <a:gd name="T21" fmla="*/ 49 h 202"/>
                <a:gd name="T22" fmla="*/ 115 w 201"/>
                <a:gd name="T23" fmla="*/ 117 h 202"/>
                <a:gd name="T24" fmla="*/ 111 w 201"/>
                <a:gd name="T25" fmla="*/ 121 h 202"/>
                <a:gd name="T26" fmla="*/ 67 w 201"/>
                <a:gd name="T27" fmla="*/ 133 h 202"/>
                <a:gd name="T28" fmla="*/ 80 w 201"/>
                <a:gd name="T29" fmla="*/ 90 h 202"/>
                <a:gd name="T30" fmla="*/ 111 w 201"/>
                <a:gd name="T31" fmla="*/ 121 h 202"/>
                <a:gd name="T32" fmla="*/ 39 w 201"/>
                <a:gd name="T33" fmla="*/ 26 h 202"/>
                <a:gd name="T34" fmla="*/ 20 w 201"/>
                <a:gd name="T35" fmla="*/ 45 h 202"/>
                <a:gd name="T36" fmla="*/ 20 w 201"/>
                <a:gd name="T37" fmla="*/ 162 h 202"/>
                <a:gd name="T38" fmla="*/ 39 w 201"/>
                <a:gd name="T39" fmla="*/ 182 h 202"/>
                <a:gd name="T40" fmla="*/ 156 w 201"/>
                <a:gd name="T41" fmla="*/ 182 h 202"/>
                <a:gd name="T42" fmla="*/ 176 w 201"/>
                <a:gd name="T43" fmla="*/ 162 h 202"/>
                <a:gd name="T44" fmla="*/ 176 w 201"/>
                <a:gd name="T45" fmla="*/ 85 h 202"/>
                <a:gd name="T46" fmla="*/ 196 w 201"/>
                <a:gd name="T47" fmla="*/ 66 h 202"/>
                <a:gd name="T48" fmla="*/ 196 w 201"/>
                <a:gd name="T49" fmla="*/ 169 h 202"/>
                <a:gd name="T50" fmla="*/ 163 w 201"/>
                <a:gd name="T51" fmla="*/ 202 h 202"/>
                <a:gd name="T52" fmla="*/ 32 w 201"/>
                <a:gd name="T53" fmla="*/ 202 h 202"/>
                <a:gd name="T54" fmla="*/ 0 w 201"/>
                <a:gd name="T55" fmla="*/ 169 h 202"/>
                <a:gd name="T56" fmla="*/ 0 w 201"/>
                <a:gd name="T57" fmla="*/ 40 h 202"/>
                <a:gd name="T58" fmla="*/ 32 w 201"/>
                <a:gd name="T59" fmla="*/ 6 h 202"/>
                <a:gd name="T60" fmla="*/ 136 w 201"/>
                <a:gd name="T61" fmla="*/ 6 h 202"/>
                <a:gd name="T62" fmla="*/ 116 w 201"/>
                <a:gd name="T63" fmla="*/ 26 h 202"/>
                <a:gd name="T64" fmla="*/ 39 w 201"/>
                <a:gd name="T65" fmla="*/ 26 h 2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</a:cxnLst>
              <a:rect l="0" t="0" r="r" b="b"/>
              <a:pathLst>
                <a:path w="201" h="202">
                  <a:moveTo>
                    <a:pt x="198" y="35"/>
                  </a:moveTo>
                  <a:cubicBezTo>
                    <a:pt x="188" y="44"/>
                    <a:pt x="188" y="44"/>
                    <a:pt x="188" y="44"/>
                  </a:cubicBezTo>
                  <a:cubicBezTo>
                    <a:pt x="157" y="13"/>
                    <a:pt x="157" y="13"/>
                    <a:pt x="157" y="13"/>
                  </a:cubicBezTo>
                  <a:cubicBezTo>
                    <a:pt x="167" y="4"/>
                    <a:pt x="167" y="4"/>
                    <a:pt x="167" y="4"/>
                  </a:cubicBezTo>
                  <a:cubicBezTo>
                    <a:pt x="170" y="0"/>
                    <a:pt x="175" y="0"/>
                    <a:pt x="179" y="3"/>
                  </a:cubicBezTo>
                  <a:cubicBezTo>
                    <a:pt x="198" y="23"/>
                    <a:pt x="198" y="23"/>
                    <a:pt x="198" y="23"/>
                  </a:cubicBezTo>
                  <a:cubicBezTo>
                    <a:pt x="201" y="26"/>
                    <a:pt x="201" y="31"/>
                    <a:pt x="198" y="35"/>
                  </a:cubicBezTo>
                  <a:close/>
                  <a:moveTo>
                    <a:pt x="115" y="117"/>
                  </a:moveTo>
                  <a:cubicBezTo>
                    <a:pt x="84" y="86"/>
                    <a:pt x="84" y="86"/>
                    <a:pt x="84" y="86"/>
                  </a:cubicBezTo>
                  <a:cubicBezTo>
                    <a:pt x="153" y="18"/>
                    <a:pt x="153" y="18"/>
                    <a:pt x="153" y="18"/>
                  </a:cubicBezTo>
                  <a:cubicBezTo>
                    <a:pt x="184" y="49"/>
                    <a:pt x="184" y="49"/>
                    <a:pt x="184" y="49"/>
                  </a:cubicBezTo>
                  <a:lnTo>
                    <a:pt x="115" y="117"/>
                  </a:lnTo>
                  <a:close/>
                  <a:moveTo>
                    <a:pt x="111" y="121"/>
                  </a:moveTo>
                  <a:cubicBezTo>
                    <a:pt x="67" y="133"/>
                    <a:pt x="67" y="133"/>
                    <a:pt x="67" y="133"/>
                  </a:cubicBezTo>
                  <a:cubicBezTo>
                    <a:pt x="80" y="90"/>
                    <a:pt x="80" y="90"/>
                    <a:pt x="80" y="90"/>
                  </a:cubicBezTo>
                  <a:lnTo>
                    <a:pt x="111" y="121"/>
                  </a:lnTo>
                  <a:close/>
                  <a:moveTo>
                    <a:pt x="39" y="26"/>
                  </a:moveTo>
                  <a:cubicBezTo>
                    <a:pt x="28" y="26"/>
                    <a:pt x="20" y="34"/>
                    <a:pt x="20" y="45"/>
                  </a:cubicBezTo>
                  <a:cubicBezTo>
                    <a:pt x="20" y="162"/>
                    <a:pt x="20" y="162"/>
                    <a:pt x="20" y="162"/>
                  </a:cubicBezTo>
                  <a:cubicBezTo>
                    <a:pt x="20" y="173"/>
                    <a:pt x="28" y="182"/>
                    <a:pt x="39" y="182"/>
                  </a:cubicBezTo>
                  <a:cubicBezTo>
                    <a:pt x="156" y="182"/>
                    <a:pt x="156" y="182"/>
                    <a:pt x="156" y="182"/>
                  </a:cubicBezTo>
                  <a:cubicBezTo>
                    <a:pt x="167" y="182"/>
                    <a:pt x="176" y="173"/>
                    <a:pt x="176" y="162"/>
                  </a:cubicBezTo>
                  <a:cubicBezTo>
                    <a:pt x="176" y="85"/>
                    <a:pt x="176" y="85"/>
                    <a:pt x="176" y="85"/>
                  </a:cubicBezTo>
                  <a:cubicBezTo>
                    <a:pt x="196" y="66"/>
                    <a:pt x="196" y="66"/>
                    <a:pt x="196" y="66"/>
                  </a:cubicBezTo>
                  <a:cubicBezTo>
                    <a:pt x="196" y="169"/>
                    <a:pt x="196" y="169"/>
                    <a:pt x="196" y="169"/>
                  </a:cubicBezTo>
                  <a:cubicBezTo>
                    <a:pt x="196" y="187"/>
                    <a:pt x="181" y="202"/>
                    <a:pt x="163" y="202"/>
                  </a:cubicBezTo>
                  <a:cubicBezTo>
                    <a:pt x="32" y="202"/>
                    <a:pt x="32" y="202"/>
                    <a:pt x="32" y="202"/>
                  </a:cubicBezTo>
                  <a:cubicBezTo>
                    <a:pt x="14" y="202"/>
                    <a:pt x="0" y="187"/>
                    <a:pt x="0" y="169"/>
                  </a:cubicBezTo>
                  <a:cubicBezTo>
                    <a:pt x="0" y="40"/>
                    <a:pt x="0" y="40"/>
                    <a:pt x="0" y="40"/>
                  </a:cubicBezTo>
                  <a:cubicBezTo>
                    <a:pt x="0" y="22"/>
                    <a:pt x="14" y="6"/>
                    <a:pt x="32" y="6"/>
                  </a:cubicBezTo>
                  <a:cubicBezTo>
                    <a:pt x="136" y="6"/>
                    <a:pt x="136" y="6"/>
                    <a:pt x="136" y="6"/>
                  </a:cubicBezTo>
                  <a:cubicBezTo>
                    <a:pt x="116" y="26"/>
                    <a:pt x="116" y="26"/>
                    <a:pt x="116" y="26"/>
                  </a:cubicBezTo>
                  <a:lnTo>
                    <a:pt x="39" y="26"/>
                  </a:lnTo>
                  <a:close/>
                </a:path>
              </a:pathLst>
            </a:custGeom>
            <a:solidFill>
              <a:srgbClr val="008080"/>
            </a:solidFill>
            <a:ln>
              <a:noFill/>
            </a:ln>
          </xdr:spPr>
          <xdr:txBody>
            <a:bodyPr vert="horz" wrap="square" lIns="80189" tIns="40094" rIns="80189" bIns="40094" numCol="1" anchor="t" anchorCtr="0" compatLnSpc="1"/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defTabSz="534670">
                <a:defRPr/>
              </a:pPr>
              <a:endParaRPr lang="zh-CN" altLang="en-US" sz="2105" kern="0">
                <a:solidFill>
                  <a:srgbClr val="FFFFFF"/>
                </a:solidFill>
                <a:latin typeface="Century Gothic" panose="020B0502020202020204"/>
              </a:endParaRPr>
            </a:p>
          </xdr:txBody>
        </xdr:sp>
      </xdr:grpSp>
      <xdr:grpSp>
        <xdr:nvGrpSpPr>
          <xdr:cNvPr id="109" name="组合 108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GrpSpPr/>
        </xdr:nvGrpSpPr>
        <xdr:grpSpPr>
          <a:xfrm>
            <a:off x="8847455" y="2942993"/>
            <a:ext cx="1039188" cy="998222"/>
            <a:chOff x="9177655" y="2942993"/>
            <a:chExt cx="1039188" cy="998222"/>
          </a:xfrm>
        </xdr:grpSpPr>
        <xdr:sp macro="" textlink="">
          <xdr:nvSpPr>
            <xdr:cNvPr id="110" name="圆角矩形 57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SpPr/>
          </xdr:nvSpPr>
          <xdr:spPr>
            <a:xfrm>
              <a:off x="9177655" y="2942993"/>
              <a:ext cx="1039188" cy="998222"/>
            </a:xfrm>
            <a:prstGeom prst="roundRect">
              <a:avLst>
                <a:gd name="adj" fmla="val 0"/>
              </a:avLst>
            </a:prstGeom>
            <a:gradFill flip="none" rotWithShape="1">
              <a:gsLst>
                <a:gs pos="0">
                  <a:schemeClr val="tx2">
                    <a:lumMod val="20000"/>
                    <a:lumOff val="80000"/>
                  </a:schemeClr>
                </a:gs>
                <a:gs pos="50000">
                  <a:schemeClr val="bg1"/>
                </a:gs>
                <a:gs pos="100000">
                  <a:srgbClr val="E0E0E0"/>
                </a:gs>
              </a:gsLst>
              <a:lin ang="5400000" scaled="1"/>
              <a:tileRect/>
            </a:gradFill>
            <a:ln>
              <a:solidFill>
                <a:schemeClr val="bg1"/>
              </a:solidFill>
            </a:ln>
            <a:effectLst>
              <a:outerShdw blurRad="279400" dist="254000" dir="8100000" algn="tr" rotWithShape="0">
                <a:prstClr val="black">
                  <a:alpha val="20000"/>
                </a:prstClr>
              </a:outerShdw>
            </a:effec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zh-CN" altLang="en-US" sz="1600">
                <a:solidFill>
                  <a:prstClr val="black">
                    <a:lumMod val="65000"/>
                    <a:lumOff val="35000"/>
                  </a:prstClr>
                </a:solidFill>
                <a:latin typeface="微软雅黑" panose="020B0503020204020204" charset="-122"/>
              </a:endParaRPr>
            </a:p>
          </xdr:txBody>
        </xdr:sp>
        <xdr:grpSp>
          <xdr:nvGrpSpPr>
            <xdr:cNvPr id="111" name="组合 110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9349681" y="3115310"/>
              <a:ext cx="695137" cy="653591"/>
              <a:chOff x="2801938" y="411163"/>
              <a:chExt cx="1593850" cy="1498600"/>
            </a:xfrm>
            <a:solidFill>
              <a:srgbClr val="009999"/>
            </a:solidFill>
          </xdr:grpSpPr>
          <xdr:sp macro="" textlink="">
            <xdr:nvSpPr>
              <xdr:cNvPr id="112" name="Freeform 14">
                <a:extLst>
                  <a:ext uri="{FF2B5EF4-FFF2-40B4-BE49-F238E27FC236}">
                    <a16:creationId xmlns:a16="http://schemas.microsoft.com/office/drawing/2014/main" id="{00000000-0008-0000-0000-000070000000}"/>
                  </a:ext>
                </a:extLst>
              </xdr:cNvPr>
              <xdr:cNvSpPr/>
            </xdr:nvSpPr>
            <xdr:spPr>
              <a:xfrm>
                <a:off x="2836863" y="728663"/>
                <a:ext cx="1558925" cy="1174750"/>
              </a:xfrm>
              <a:custGeom>
                <a:avLst/>
                <a:gdLst>
                  <a:gd name="T0" fmla="*/ 491 w 530"/>
                  <a:gd name="T1" fmla="*/ 0 h 400"/>
                  <a:gd name="T2" fmla="*/ 53 w 530"/>
                  <a:gd name="T3" fmla="*/ 0 h 400"/>
                  <a:gd name="T4" fmla="*/ 12 w 530"/>
                  <a:gd name="T5" fmla="*/ 39 h 400"/>
                  <a:gd name="T6" fmla="*/ 0 w 530"/>
                  <a:gd name="T7" fmla="*/ 53 h 400"/>
                  <a:gd name="T8" fmla="*/ 106 w 530"/>
                  <a:gd name="T9" fmla="*/ 53 h 400"/>
                  <a:gd name="T10" fmla="*/ 117 w 530"/>
                  <a:gd name="T11" fmla="*/ 52 h 400"/>
                  <a:gd name="T12" fmla="*/ 415 w 530"/>
                  <a:gd name="T13" fmla="*/ 52 h 400"/>
                  <a:gd name="T14" fmla="*/ 422 w 530"/>
                  <a:gd name="T15" fmla="*/ 52 h 400"/>
                  <a:gd name="T16" fmla="*/ 448 w 530"/>
                  <a:gd name="T17" fmla="*/ 52 h 400"/>
                  <a:gd name="T18" fmla="*/ 465 w 530"/>
                  <a:gd name="T19" fmla="*/ 56 h 400"/>
                  <a:gd name="T20" fmla="*/ 488 w 530"/>
                  <a:gd name="T21" fmla="*/ 91 h 400"/>
                  <a:gd name="T22" fmla="*/ 488 w 530"/>
                  <a:gd name="T23" fmla="*/ 351 h 400"/>
                  <a:gd name="T24" fmla="*/ 434 w 530"/>
                  <a:gd name="T25" fmla="*/ 387 h 400"/>
                  <a:gd name="T26" fmla="*/ 424 w 530"/>
                  <a:gd name="T27" fmla="*/ 397 h 400"/>
                  <a:gd name="T28" fmla="*/ 450 w 530"/>
                  <a:gd name="T29" fmla="*/ 400 h 400"/>
                  <a:gd name="T30" fmla="*/ 521 w 530"/>
                  <a:gd name="T31" fmla="*/ 307 h 400"/>
                  <a:gd name="T32" fmla="*/ 521 w 530"/>
                  <a:gd name="T33" fmla="*/ 28 h 400"/>
                  <a:gd name="T34" fmla="*/ 491 w 530"/>
                  <a:gd name="T35" fmla="*/ 0 h 40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</a:cxnLst>
                <a:rect l="0" t="0" r="r" b="b"/>
                <a:pathLst>
                  <a:path w="530" h="400">
                    <a:moveTo>
                      <a:pt x="491" y="0"/>
                    </a:moveTo>
                    <a:cubicBezTo>
                      <a:pt x="53" y="0"/>
                      <a:pt x="53" y="0"/>
                      <a:pt x="53" y="0"/>
                    </a:cubicBezTo>
                    <a:cubicBezTo>
                      <a:pt x="53" y="0"/>
                      <a:pt x="67" y="34"/>
                      <a:pt x="12" y="39"/>
                    </a:cubicBezTo>
                    <a:cubicBezTo>
                      <a:pt x="0" y="53"/>
                      <a:pt x="0" y="53"/>
                      <a:pt x="0" y="53"/>
                    </a:cubicBezTo>
                    <a:cubicBezTo>
                      <a:pt x="106" y="53"/>
                      <a:pt x="106" y="53"/>
                      <a:pt x="106" y="53"/>
                    </a:cubicBezTo>
                    <a:cubicBezTo>
                      <a:pt x="109" y="52"/>
                      <a:pt x="113" y="52"/>
                      <a:pt x="117" y="52"/>
                    </a:cubicBezTo>
                    <a:cubicBezTo>
                      <a:pt x="415" y="52"/>
                      <a:pt x="415" y="52"/>
                      <a:pt x="415" y="52"/>
                    </a:cubicBezTo>
                    <a:cubicBezTo>
                      <a:pt x="417" y="52"/>
                      <a:pt x="420" y="52"/>
                      <a:pt x="422" y="52"/>
                    </a:cubicBezTo>
                    <a:cubicBezTo>
                      <a:pt x="448" y="52"/>
                      <a:pt x="448" y="52"/>
                      <a:pt x="448" y="52"/>
                    </a:cubicBezTo>
                    <a:cubicBezTo>
                      <a:pt x="455" y="52"/>
                      <a:pt x="460" y="54"/>
                      <a:pt x="465" y="56"/>
                    </a:cubicBezTo>
                    <a:cubicBezTo>
                      <a:pt x="478" y="61"/>
                      <a:pt x="488" y="73"/>
                      <a:pt x="488" y="91"/>
                    </a:cubicBezTo>
                    <a:cubicBezTo>
                      <a:pt x="488" y="351"/>
                      <a:pt x="488" y="351"/>
                      <a:pt x="488" y="351"/>
                    </a:cubicBezTo>
                    <a:cubicBezTo>
                      <a:pt x="488" y="382"/>
                      <a:pt x="457" y="394"/>
                      <a:pt x="434" y="387"/>
                    </a:cubicBezTo>
                    <a:cubicBezTo>
                      <a:pt x="431" y="390"/>
                      <a:pt x="428" y="393"/>
                      <a:pt x="424" y="397"/>
                    </a:cubicBezTo>
                    <a:cubicBezTo>
                      <a:pt x="450" y="400"/>
                      <a:pt x="450" y="400"/>
                      <a:pt x="450" y="400"/>
                    </a:cubicBezTo>
                    <a:cubicBezTo>
                      <a:pt x="530" y="400"/>
                      <a:pt x="520" y="327"/>
                      <a:pt x="521" y="307"/>
                    </a:cubicBezTo>
                    <a:cubicBezTo>
                      <a:pt x="521" y="28"/>
                      <a:pt x="521" y="28"/>
                      <a:pt x="521" y="28"/>
                    </a:cubicBezTo>
                    <a:cubicBezTo>
                      <a:pt x="521" y="6"/>
                      <a:pt x="507" y="0"/>
                      <a:pt x="491" y="0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13" name="Freeform 15">
                <a:extLst>
                  <a:ext uri="{FF2B5EF4-FFF2-40B4-BE49-F238E27FC236}">
                    <a16:creationId xmlns:a16="http://schemas.microsoft.com/office/drawing/2014/main" id="{00000000-0008-0000-0000-000071000000}"/>
                  </a:ext>
                </a:extLst>
              </xdr:cNvPr>
              <xdr:cNvSpPr>
                <a:spLocks noEditPoints="1"/>
              </xdr:cNvSpPr>
            </xdr:nvSpPr>
            <xdr:spPr>
              <a:xfrm>
                <a:off x="2801938" y="839788"/>
                <a:ext cx="1487488" cy="1069975"/>
              </a:xfrm>
              <a:custGeom>
                <a:avLst/>
                <a:gdLst>
                  <a:gd name="T0" fmla="*/ 56 w 506"/>
                  <a:gd name="T1" fmla="*/ 364 h 364"/>
                  <a:gd name="T2" fmla="*/ 0 w 506"/>
                  <a:gd name="T3" fmla="*/ 308 h 364"/>
                  <a:gd name="T4" fmla="*/ 0 w 506"/>
                  <a:gd name="T5" fmla="*/ 308 h 364"/>
                  <a:gd name="T6" fmla="*/ 0 w 506"/>
                  <a:gd name="T7" fmla="*/ 304 h 364"/>
                  <a:gd name="T8" fmla="*/ 0 w 506"/>
                  <a:gd name="T9" fmla="*/ 69 h 364"/>
                  <a:gd name="T10" fmla="*/ 0 w 506"/>
                  <a:gd name="T11" fmla="*/ 13 h 364"/>
                  <a:gd name="T12" fmla="*/ 3 w 506"/>
                  <a:gd name="T13" fmla="*/ 4 h 364"/>
                  <a:gd name="T14" fmla="*/ 3 w 506"/>
                  <a:gd name="T15" fmla="*/ 4 h 364"/>
                  <a:gd name="T16" fmla="*/ 13 w 506"/>
                  <a:gd name="T17" fmla="*/ 0 h 364"/>
                  <a:gd name="T18" fmla="*/ 13 w 506"/>
                  <a:gd name="T19" fmla="*/ 0 h 364"/>
                  <a:gd name="T20" fmla="*/ 493 w 506"/>
                  <a:gd name="T21" fmla="*/ 0 h 364"/>
                  <a:gd name="T22" fmla="*/ 503 w 506"/>
                  <a:gd name="T23" fmla="*/ 4 h 364"/>
                  <a:gd name="T24" fmla="*/ 503 w 506"/>
                  <a:gd name="T25" fmla="*/ 4 h 364"/>
                  <a:gd name="T26" fmla="*/ 506 w 506"/>
                  <a:gd name="T27" fmla="*/ 13 h 364"/>
                  <a:gd name="T28" fmla="*/ 506 w 506"/>
                  <a:gd name="T29" fmla="*/ 13 h 364"/>
                  <a:gd name="T30" fmla="*/ 506 w 506"/>
                  <a:gd name="T31" fmla="*/ 69 h 364"/>
                  <a:gd name="T32" fmla="*/ 506 w 506"/>
                  <a:gd name="T33" fmla="*/ 304 h 364"/>
                  <a:gd name="T34" fmla="*/ 506 w 506"/>
                  <a:gd name="T35" fmla="*/ 308 h 364"/>
                  <a:gd name="T36" fmla="*/ 450 w 506"/>
                  <a:gd name="T37" fmla="*/ 364 h 364"/>
                  <a:gd name="T38" fmla="*/ 450 w 506"/>
                  <a:gd name="T39" fmla="*/ 364 h 364"/>
                  <a:gd name="T40" fmla="*/ 56 w 506"/>
                  <a:gd name="T41" fmla="*/ 364 h 364"/>
                  <a:gd name="T42" fmla="*/ 26 w 506"/>
                  <a:gd name="T43" fmla="*/ 69 h 364"/>
                  <a:gd name="T44" fmla="*/ 26 w 506"/>
                  <a:gd name="T45" fmla="*/ 304 h 364"/>
                  <a:gd name="T46" fmla="*/ 26 w 506"/>
                  <a:gd name="T47" fmla="*/ 308 h 364"/>
                  <a:gd name="T48" fmla="*/ 56 w 506"/>
                  <a:gd name="T49" fmla="*/ 338 h 364"/>
                  <a:gd name="T50" fmla="*/ 56 w 506"/>
                  <a:gd name="T51" fmla="*/ 338 h 364"/>
                  <a:gd name="T52" fmla="*/ 450 w 506"/>
                  <a:gd name="T53" fmla="*/ 338 h 364"/>
                  <a:gd name="T54" fmla="*/ 480 w 506"/>
                  <a:gd name="T55" fmla="*/ 308 h 364"/>
                  <a:gd name="T56" fmla="*/ 480 w 506"/>
                  <a:gd name="T57" fmla="*/ 308 h 364"/>
                  <a:gd name="T58" fmla="*/ 480 w 506"/>
                  <a:gd name="T59" fmla="*/ 304 h 364"/>
                  <a:gd name="T60" fmla="*/ 480 w 506"/>
                  <a:gd name="T61" fmla="*/ 69 h 364"/>
                  <a:gd name="T62" fmla="*/ 480 w 506"/>
                  <a:gd name="T63" fmla="*/ 26 h 364"/>
                  <a:gd name="T64" fmla="*/ 26 w 506"/>
                  <a:gd name="T65" fmla="*/ 26 h 364"/>
                  <a:gd name="T66" fmla="*/ 26 w 506"/>
                  <a:gd name="T67" fmla="*/ 69 h 364"/>
                  <a:gd name="T68" fmla="*/ 13 w 506"/>
                  <a:gd name="T69" fmla="*/ 26 h 364"/>
                  <a:gd name="T70" fmla="*/ 13 w 506"/>
                  <a:gd name="T71" fmla="*/ 13 h 364"/>
                  <a:gd name="T72" fmla="*/ 13 w 506"/>
                  <a:gd name="T73" fmla="*/ 26 h 36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</a:cxnLst>
                <a:rect l="0" t="0" r="r" b="b"/>
                <a:pathLst>
                  <a:path w="506" h="364">
                    <a:moveTo>
                      <a:pt x="56" y="364"/>
                    </a:moveTo>
                    <a:cubicBezTo>
                      <a:pt x="25" y="364"/>
                      <a:pt x="0" y="339"/>
                      <a:pt x="0" y="308"/>
                    </a:cubicBezTo>
                    <a:cubicBezTo>
                      <a:pt x="0" y="308"/>
                      <a:pt x="0" y="308"/>
                      <a:pt x="0" y="308"/>
                    </a:cubicBezTo>
                    <a:cubicBezTo>
                      <a:pt x="0" y="304"/>
                      <a:pt x="0" y="304"/>
                      <a:pt x="0" y="304"/>
                    </a:cubicBezTo>
                    <a:cubicBezTo>
                      <a:pt x="0" y="69"/>
                      <a:pt x="0" y="69"/>
                      <a:pt x="0" y="69"/>
                    </a:cubicBezTo>
                    <a:cubicBezTo>
                      <a:pt x="0" y="13"/>
                      <a:pt x="0" y="13"/>
                      <a:pt x="0" y="13"/>
                    </a:cubicBezTo>
                    <a:cubicBezTo>
                      <a:pt x="0" y="9"/>
                      <a:pt x="1" y="6"/>
                      <a:pt x="3" y="4"/>
                    </a:cubicBezTo>
                    <a:cubicBezTo>
                      <a:pt x="3" y="4"/>
                      <a:pt x="3" y="4"/>
                      <a:pt x="3" y="4"/>
                    </a:cubicBezTo>
                    <a:cubicBezTo>
                      <a:pt x="6" y="1"/>
                      <a:pt x="9" y="0"/>
                      <a:pt x="13" y="0"/>
                    </a:cubicBezTo>
                    <a:cubicBezTo>
                      <a:pt x="13" y="0"/>
                      <a:pt x="13" y="0"/>
                      <a:pt x="13" y="0"/>
                    </a:cubicBezTo>
                    <a:cubicBezTo>
                      <a:pt x="493" y="0"/>
                      <a:pt x="493" y="0"/>
                      <a:pt x="493" y="0"/>
                    </a:cubicBezTo>
                    <a:cubicBezTo>
                      <a:pt x="497" y="0"/>
                      <a:pt x="500" y="1"/>
                      <a:pt x="503" y="4"/>
                    </a:cubicBezTo>
                    <a:cubicBezTo>
                      <a:pt x="503" y="4"/>
                      <a:pt x="503" y="4"/>
                      <a:pt x="503" y="4"/>
                    </a:cubicBezTo>
                    <a:cubicBezTo>
                      <a:pt x="505" y="6"/>
                      <a:pt x="506" y="9"/>
                      <a:pt x="506" y="13"/>
                    </a:cubicBezTo>
                    <a:cubicBezTo>
                      <a:pt x="506" y="13"/>
                      <a:pt x="506" y="13"/>
                      <a:pt x="506" y="13"/>
                    </a:cubicBezTo>
                    <a:cubicBezTo>
                      <a:pt x="506" y="69"/>
                      <a:pt x="506" y="69"/>
                      <a:pt x="506" y="69"/>
                    </a:cubicBezTo>
                    <a:cubicBezTo>
                      <a:pt x="506" y="304"/>
                      <a:pt x="506" y="304"/>
                      <a:pt x="506" y="304"/>
                    </a:cubicBezTo>
                    <a:cubicBezTo>
                      <a:pt x="506" y="308"/>
                      <a:pt x="506" y="308"/>
                      <a:pt x="506" y="308"/>
                    </a:cubicBezTo>
                    <a:cubicBezTo>
                      <a:pt x="506" y="339"/>
                      <a:pt x="481" y="364"/>
                      <a:pt x="450" y="364"/>
                    </a:cubicBezTo>
                    <a:cubicBezTo>
                      <a:pt x="450" y="364"/>
                      <a:pt x="450" y="364"/>
                      <a:pt x="450" y="364"/>
                    </a:cubicBezTo>
                    <a:cubicBezTo>
                      <a:pt x="56" y="364"/>
                      <a:pt x="56" y="364"/>
                      <a:pt x="56" y="364"/>
                    </a:cubicBezTo>
                    <a:close/>
                    <a:moveTo>
                      <a:pt x="26" y="69"/>
                    </a:moveTo>
                    <a:cubicBezTo>
                      <a:pt x="26" y="304"/>
                      <a:pt x="26" y="304"/>
                      <a:pt x="26" y="304"/>
                    </a:cubicBezTo>
                    <a:cubicBezTo>
                      <a:pt x="26" y="308"/>
                      <a:pt x="26" y="308"/>
                      <a:pt x="26" y="308"/>
                    </a:cubicBezTo>
                    <a:cubicBezTo>
                      <a:pt x="26" y="325"/>
                      <a:pt x="39" y="338"/>
                      <a:pt x="56" y="338"/>
                    </a:cubicBezTo>
                    <a:cubicBezTo>
                      <a:pt x="56" y="338"/>
                      <a:pt x="56" y="338"/>
                      <a:pt x="56" y="338"/>
                    </a:cubicBezTo>
                    <a:cubicBezTo>
                      <a:pt x="450" y="338"/>
                      <a:pt x="450" y="338"/>
                      <a:pt x="450" y="338"/>
                    </a:cubicBezTo>
                    <a:cubicBezTo>
                      <a:pt x="467" y="338"/>
                      <a:pt x="480" y="325"/>
                      <a:pt x="480" y="308"/>
                    </a:cubicBezTo>
                    <a:cubicBezTo>
                      <a:pt x="480" y="308"/>
                      <a:pt x="480" y="308"/>
                      <a:pt x="480" y="308"/>
                    </a:cubicBezTo>
                    <a:cubicBezTo>
                      <a:pt x="480" y="304"/>
                      <a:pt x="480" y="304"/>
                      <a:pt x="480" y="304"/>
                    </a:cubicBezTo>
                    <a:cubicBezTo>
                      <a:pt x="480" y="69"/>
                      <a:pt x="480" y="69"/>
                      <a:pt x="480" y="69"/>
                    </a:cubicBezTo>
                    <a:cubicBezTo>
                      <a:pt x="480" y="26"/>
                      <a:pt x="480" y="26"/>
                      <a:pt x="480" y="26"/>
                    </a:cubicBezTo>
                    <a:cubicBezTo>
                      <a:pt x="26" y="26"/>
                      <a:pt x="26" y="26"/>
                      <a:pt x="26" y="26"/>
                    </a:cubicBezTo>
                    <a:cubicBezTo>
                      <a:pt x="26" y="69"/>
                      <a:pt x="26" y="69"/>
                      <a:pt x="26" y="69"/>
                    </a:cubicBezTo>
                    <a:close/>
                    <a:moveTo>
                      <a:pt x="13" y="26"/>
                    </a:moveTo>
                    <a:cubicBezTo>
                      <a:pt x="13" y="13"/>
                      <a:pt x="13" y="13"/>
                      <a:pt x="13" y="13"/>
                    </a:cubicBezTo>
                    <a:cubicBezTo>
                      <a:pt x="13" y="26"/>
                      <a:pt x="13" y="26"/>
                      <a:pt x="13" y="26"/>
                    </a:cubicBezTo>
                    <a:close/>
                  </a:path>
                </a:pathLst>
              </a:custGeom>
              <a:grpFill/>
              <a:ln w="9525">
                <a:solidFill>
                  <a:srgbClr val="008080"/>
                </a:solidFill>
                <a:round/>
              </a:ln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14" name="Freeform 16">
                <a:extLst>
                  <a:ext uri="{FF2B5EF4-FFF2-40B4-BE49-F238E27FC236}">
                    <a16:creationId xmlns:a16="http://schemas.microsoft.com/office/drawing/2014/main" id="{00000000-0008-0000-0000-000072000000}"/>
                  </a:ext>
                </a:extLst>
              </xdr:cNvPr>
              <xdr:cNvSpPr>
                <a:spLocks noEditPoints="1"/>
              </xdr:cNvSpPr>
            </xdr:nvSpPr>
            <xdr:spPr>
              <a:xfrm>
                <a:off x="2963863" y="1211263"/>
                <a:ext cx="498475" cy="554038"/>
              </a:xfrm>
              <a:custGeom>
                <a:avLst/>
                <a:gdLst>
                  <a:gd name="T0" fmla="*/ 0 w 170"/>
                  <a:gd name="T1" fmla="*/ 0 h 189"/>
                  <a:gd name="T2" fmla="*/ 0 w 170"/>
                  <a:gd name="T3" fmla="*/ 189 h 189"/>
                  <a:gd name="T4" fmla="*/ 170 w 170"/>
                  <a:gd name="T5" fmla="*/ 189 h 189"/>
                  <a:gd name="T6" fmla="*/ 170 w 170"/>
                  <a:gd name="T7" fmla="*/ 0 h 189"/>
                  <a:gd name="T8" fmla="*/ 0 w 170"/>
                  <a:gd name="T9" fmla="*/ 0 h 189"/>
                  <a:gd name="T10" fmla="*/ 59 w 170"/>
                  <a:gd name="T11" fmla="*/ 60 h 189"/>
                  <a:gd name="T12" fmla="*/ 64 w 170"/>
                  <a:gd name="T13" fmla="*/ 29 h 189"/>
                  <a:gd name="T14" fmla="*/ 100 w 170"/>
                  <a:gd name="T15" fmla="*/ 25 h 189"/>
                  <a:gd name="T16" fmla="*/ 106 w 170"/>
                  <a:gd name="T17" fmla="*/ 30 h 189"/>
                  <a:gd name="T18" fmla="*/ 108 w 170"/>
                  <a:gd name="T19" fmla="*/ 32 h 189"/>
                  <a:gd name="T20" fmla="*/ 112 w 170"/>
                  <a:gd name="T21" fmla="*/ 62 h 189"/>
                  <a:gd name="T22" fmla="*/ 110 w 170"/>
                  <a:gd name="T23" fmla="*/ 75 h 189"/>
                  <a:gd name="T24" fmla="*/ 108 w 170"/>
                  <a:gd name="T25" fmla="*/ 80 h 189"/>
                  <a:gd name="T26" fmla="*/ 109 w 170"/>
                  <a:gd name="T27" fmla="*/ 53 h 189"/>
                  <a:gd name="T28" fmla="*/ 105 w 170"/>
                  <a:gd name="T29" fmla="*/ 47 h 189"/>
                  <a:gd name="T30" fmla="*/ 86 w 170"/>
                  <a:gd name="T31" fmla="*/ 40 h 189"/>
                  <a:gd name="T32" fmla="*/ 67 w 170"/>
                  <a:gd name="T33" fmla="*/ 47 h 189"/>
                  <a:gd name="T34" fmla="*/ 64 w 170"/>
                  <a:gd name="T35" fmla="*/ 53 h 189"/>
                  <a:gd name="T36" fmla="*/ 65 w 170"/>
                  <a:gd name="T37" fmla="*/ 80 h 189"/>
                  <a:gd name="T38" fmla="*/ 63 w 170"/>
                  <a:gd name="T39" fmla="*/ 80 h 189"/>
                  <a:gd name="T40" fmla="*/ 63 w 170"/>
                  <a:gd name="T41" fmla="*/ 78 h 189"/>
                  <a:gd name="T42" fmla="*/ 60 w 170"/>
                  <a:gd name="T43" fmla="*/ 73 h 189"/>
                  <a:gd name="T44" fmla="*/ 59 w 170"/>
                  <a:gd name="T45" fmla="*/ 60 h 189"/>
                  <a:gd name="T46" fmla="*/ 157 w 170"/>
                  <a:gd name="T47" fmla="*/ 170 h 189"/>
                  <a:gd name="T48" fmla="*/ 13 w 170"/>
                  <a:gd name="T49" fmla="*/ 170 h 189"/>
                  <a:gd name="T50" fmla="*/ 13 w 170"/>
                  <a:gd name="T51" fmla="*/ 163 h 189"/>
                  <a:gd name="T52" fmla="*/ 24 w 170"/>
                  <a:gd name="T53" fmla="*/ 131 h 189"/>
                  <a:gd name="T54" fmla="*/ 33 w 170"/>
                  <a:gd name="T55" fmla="*/ 121 h 189"/>
                  <a:gd name="T56" fmla="*/ 56 w 170"/>
                  <a:gd name="T57" fmla="*/ 110 h 189"/>
                  <a:gd name="T58" fmla="*/ 67 w 170"/>
                  <a:gd name="T59" fmla="*/ 96 h 189"/>
                  <a:gd name="T60" fmla="*/ 65 w 170"/>
                  <a:gd name="T61" fmla="*/ 108 h 189"/>
                  <a:gd name="T62" fmla="*/ 78 w 170"/>
                  <a:gd name="T63" fmla="*/ 142 h 189"/>
                  <a:gd name="T64" fmla="*/ 82 w 170"/>
                  <a:gd name="T65" fmla="*/ 128 h 189"/>
                  <a:gd name="T66" fmla="*/ 78 w 170"/>
                  <a:gd name="T67" fmla="*/ 122 h 189"/>
                  <a:gd name="T68" fmla="*/ 84 w 170"/>
                  <a:gd name="T69" fmla="*/ 113 h 189"/>
                  <a:gd name="T70" fmla="*/ 84 w 170"/>
                  <a:gd name="T71" fmla="*/ 113 h 189"/>
                  <a:gd name="T72" fmla="*/ 85 w 170"/>
                  <a:gd name="T73" fmla="*/ 113 h 189"/>
                  <a:gd name="T74" fmla="*/ 86 w 170"/>
                  <a:gd name="T75" fmla="*/ 113 h 189"/>
                  <a:gd name="T76" fmla="*/ 86 w 170"/>
                  <a:gd name="T77" fmla="*/ 113 h 189"/>
                  <a:gd name="T78" fmla="*/ 92 w 170"/>
                  <a:gd name="T79" fmla="*/ 122 h 189"/>
                  <a:gd name="T80" fmla="*/ 88 w 170"/>
                  <a:gd name="T81" fmla="*/ 128 h 189"/>
                  <a:gd name="T82" fmla="*/ 92 w 170"/>
                  <a:gd name="T83" fmla="*/ 143 h 189"/>
                  <a:gd name="T84" fmla="*/ 105 w 170"/>
                  <a:gd name="T85" fmla="*/ 108 h 189"/>
                  <a:gd name="T86" fmla="*/ 104 w 170"/>
                  <a:gd name="T87" fmla="*/ 96 h 189"/>
                  <a:gd name="T88" fmla="*/ 115 w 170"/>
                  <a:gd name="T89" fmla="*/ 110 h 189"/>
                  <a:gd name="T90" fmla="*/ 137 w 170"/>
                  <a:gd name="T91" fmla="*/ 121 h 189"/>
                  <a:gd name="T92" fmla="*/ 146 w 170"/>
                  <a:gd name="T93" fmla="*/ 131 h 189"/>
                  <a:gd name="T94" fmla="*/ 157 w 170"/>
                  <a:gd name="T95" fmla="*/ 163 h 189"/>
                  <a:gd name="T96" fmla="*/ 157 w 170"/>
                  <a:gd name="T97" fmla="*/ 170 h 1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</a:cxnLst>
                <a:rect l="0" t="0" r="r" b="b"/>
                <a:pathLst>
                  <a:path w="170" h="189">
                    <a:moveTo>
                      <a:pt x="0" y="0"/>
                    </a:moveTo>
                    <a:cubicBezTo>
                      <a:pt x="0" y="189"/>
                      <a:pt x="0" y="189"/>
                      <a:pt x="0" y="189"/>
                    </a:cubicBezTo>
                    <a:cubicBezTo>
                      <a:pt x="170" y="189"/>
                      <a:pt x="170" y="189"/>
                      <a:pt x="170" y="189"/>
                    </a:cubicBezTo>
                    <a:cubicBezTo>
                      <a:pt x="170" y="0"/>
                      <a:pt x="170" y="0"/>
                      <a:pt x="170" y="0"/>
                    </a:cubicBezTo>
                    <a:lnTo>
                      <a:pt x="0" y="0"/>
                    </a:lnTo>
                    <a:close/>
                    <a:moveTo>
                      <a:pt x="59" y="60"/>
                    </a:moveTo>
                    <a:cubicBezTo>
                      <a:pt x="59" y="60"/>
                      <a:pt x="50" y="42"/>
                      <a:pt x="64" y="29"/>
                    </a:cubicBezTo>
                    <a:cubicBezTo>
                      <a:pt x="64" y="29"/>
                      <a:pt x="80" y="13"/>
                      <a:pt x="100" y="25"/>
                    </a:cubicBezTo>
                    <a:cubicBezTo>
                      <a:pt x="100" y="25"/>
                      <a:pt x="103" y="27"/>
                      <a:pt x="106" y="30"/>
                    </a:cubicBezTo>
                    <a:cubicBezTo>
                      <a:pt x="107" y="31"/>
                      <a:pt x="108" y="32"/>
                      <a:pt x="108" y="32"/>
                    </a:cubicBezTo>
                    <a:cubicBezTo>
                      <a:pt x="121" y="45"/>
                      <a:pt x="112" y="62"/>
                      <a:pt x="112" y="62"/>
                    </a:cubicBezTo>
                    <a:cubicBezTo>
                      <a:pt x="121" y="62"/>
                      <a:pt x="110" y="75"/>
                      <a:pt x="110" y="75"/>
                    </a:cubicBezTo>
                    <a:cubicBezTo>
                      <a:pt x="109" y="79"/>
                      <a:pt x="108" y="80"/>
                      <a:pt x="108" y="80"/>
                    </a:cubicBezTo>
                    <a:cubicBezTo>
                      <a:pt x="111" y="68"/>
                      <a:pt x="109" y="53"/>
                      <a:pt x="109" y="53"/>
                    </a:cubicBezTo>
                    <a:cubicBezTo>
                      <a:pt x="106" y="52"/>
                      <a:pt x="105" y="47"/>
                      <a:pt x="105" y="47"/>
                    </a:cubicBezTo>
                    <a:cubicBezTo>
                      <a:pt x="104" y="40"/>
                      <a:pt x="92" y="39"/>
                      <a:pt x="86" y="40"/>
                    </a:cubicBezTo>
                    <a:cubicBezTo>
                      <a:pt x="81" y="39"/>
                      <a:pt x="68" y="40"/>
                      <a:pt x="67" y="47"/>
                    </a:cubicBezTo>
                    <a:cubicBezTo>
                      <a:pt x="67" y="47"/>
                      <a:pt x="66" y="52"/>
                      <a:pt x="64" y="53"/>
                    </a:cubicBezTo>
                    <a:cubicBezTo>
                      <a:pt x="64" y="53"/>
                      <a:pt x="62" y="68"/>
                      <a:pt x="65" y="80"/>
                    </a:cubicBezTo>
                    <a:cubicBezTo>
                      <a:pt x="64" y="80"/>
                      <a:pt x="64" y="80"/>
                      <a:pt x="63" y="80"/>
                    </a:cubicBezTo>
                    <a:cubicBezTo>
                      <a:pt x="63" y="79"/>
                      <a:pt x="63" y="78"/>
                      <a:pt x="63" y="78"/>
                    </a:cubicBezTo>
                    <a:cubicBezTo>
                      <a:pt x="63" y="78"/>
                      <a:pt x="61" y="78"/>
                      <a:pt x="60" y="73"/>
                    </a:cubicBezTo>
                    <a:cubicBezTo>
                      <a:pt x="60" y="73"/>
                      <a:pt x="50" y="60"/>
                      <a:pt x="59" y="60"/>
                    </a:cubicBezTo>
                    <a:close/>
                    <a:moveTo>
                      <a:pt x="157" y="170"/>
                    </a:moveTo>
                    <a:cubicBezTo>
                      <a:pt x="13" y="170"/>
                      <a:pt x="13" y="170"/>
                      <a:pt x="13" y="170"/>
                    </a:cubicBezTo>
                    <a:cubicBezTo>
                      <a:pt x="13" y="163"/>
                      <a:pt x="13" y="163"/>
                      <a:pt x="13" y="163"/>
                    </a:cubicBezTo>
                    <a:cubicBezTo>
                      <a:pt x="24" y="131"/>
                      <a:pt x="24" y="131"/>
                      <a:pt x="24" y="131"/>
                    </a:cubicBezTo>
                    <a:cubicBezTo>
                      <a:pt x="24" y="131"/>
                      <a:pt x="22" y="126"/>
                      <a:pt x="33" y="121"/>
                    </a:cubicBezTo>
                    <a:cubicBezTo>
                      <a:pt x="56" y="110"/>
                      <a:pt x="56" y="110"/>
                      <a:pt x="56" y="110"/>
                    </a:cubicBezTo>
                    <a:cubicBezTo>
                      <a:pt x="67" y="96"/>
                      <a:pt x="67" y="96"/>
                      <a:pt x="67" y="96"/>
                    </a:cubicBezTo>
                    <a:cubicBezTo>
                      <a:pt x="67" y="96"/>
                      <a:pt x="63" y="102"/>
                      <a:pt x="65" y="108"/>
                    </a:cubicBezTo>
                    <a:cubicBezTo>
                      <a:pt x="65" y="108"/>
                      <a:pt x="72" y="125"/>
                      <a:pt x="78" y="142"/>
                    </a:cubicBezTo>
                    <a:cubicBezTo>
                      <a:pt x="82" y="128"/>
                      <a:pt x="82" y="128"/>
                      <a:pt x="82" y="128"/>
                    </a:cubicBezTo>
                    <a:cubicBezTo>
                      <a:pt x="78" y="122"/>
                      <a:pt x="78" y="122"/>
                      <a:pt x="78" y="122"/>
                    </a:cubicBezTo>
                    <a:cubicBezTo>
                      <a:pt x="81" y="116"/>
                      <a:pt x="83" y="114"/>
                      <a:pt x="84" y="113"/>
                    </a:cubicBezTo>
                    <a:cubicBezTo>
                      <a:pt x="84" y="113"/>
                      <a:pt x="84" y="113"/>
                      <a:pt x="84" y="113"/>
                    </a:cubicBezTo>
                    <a:cubicBezTo>
                      <a:pt x="84" y="113"/>
                      <a:pt x="84" y="113"/>
                      <a:pt x="85" y="113"/>
                    </a:cubicBezTo>
                    <a:cubicBezTo>
                      <a:pt x="86" y="113"/>
                      <a:pt x="86" y="113"/>
                      <a:pt x="86" y="113"/>
                    </a:cubicBezTo>
                    <a:cubicBezTo>
                      <a:pt x="86" y="113"/>
                      <a:pt x="86" y="113"/>
                      <a:pt x="86" y="113"/>
                    </a:cubicBezTo>
                    <a:cubicBezTo>
                      <a:pt x="87" y="114"/>
                      <a:pt x="89" y="116"/>
                      <a:pt x="92" y="122"/>
                    </a:cubicBezTo>
                    <a:cubicBezTo>
                      <a:pt x="88" y="128"/>
                      <a:pt x="88" y="128"/>
                      <a:pt x="88" y="128"/>
                    </a:cubicBezTo>
                    <a:cubicBezTo>
                      <a:pt x="92" y="143"/>
                      <a:pt x="92" y="143"/>
                      <a:pt x="92" y="143"/>
                    </a:cubicBezTo>
                    <a:cubicBezTo>
                      <a:pt x="99" y="126"/>
                      <a:pt x="105" y="108"/>
                      <a:pt x="105" y="108"/>
                    </a:cubicBezTo>
                    <a:cubicBezTo>
                      <a:pt x="107" y="102"/>
                      <a:pt x="104" y="96"/>
                      <a:pt x="104" y="96"/>
                    </a:cubicBezTo>
                    <a:cubicBezTo>
                      <a:pt x="115" y="110"/>
                      <a:pt x="115" y="110"/>
                      <a:pt x="115" y="110"/>
                    </a:cubicBezTo>
                    <a:cubicBezTo>
                      <a:pt x="137" y="121"/>
                      <a:pt x="137" y="121"/>
                      <a:pt x="137" y="121"/>
                    </a:cubicBezTo>
                    <a:cubicBezTo>
                      <a:pt x="148" y="126"/>
                      <a:pt x="146" y="131"/>
                      <a:pt x="146" y="131"/>
                    </a:cubicBezTo>
                    <a:cubicBezTo>
                      <a:pt x="157" y="163"/>
                      <a:pt x="157" y="163"/>
                      <a:pt x="157" y="163"/>
                    </a:cubicBezTo>
                    <a:lnTo>
                      <a:pt x="157" y="170"/>
                    </a:ln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15" name="Freeform 17">
                <a:extLst>
                  <a:ext uri="{FF2B5EF4-FFF2-40B4-BE49-F238E27FC236}">
                    <a16:creationId xmlns:a16="http://schemas.microsoft.com/office/drawing/2014/main" id="{00000000-0008-0000-0000-000073000000}"/>
                  </a:ext>
                </a:extLst>
              </xdr:cNvPr>
              <xdr:cNvSpPr/>
            </xdr:nvSpPr>
            <xdr:spPr>
              <a:xfrm>
                <a:off x="3554413" y="1250950"/>
                <a:ext cx="584200" cy="61913"/>
              </a:xfrm>
              <a:custGeom>
                <a:avLst/>
                <a:gdLst>
                  <a:gd name="T0" fmla="*/ 199 w 199"/>
                  <a:gd name="T1" fmla="*/ 11 h 21"/>
                  <a:gd name="T2" fmla="*/ 189 w 199"/>
                  <a:gd name="T3" fmla="*/ 21 h 21"/>
                  <a:gd name="T4" fmla="*/ 10 w 199"/>
                  <a:gd name="T5" fmla="*/ 21 h 21"/>
                  <a:gd name="T6" fmla="*/ 0 w 199"/>
                  <a:gd name="T7" fmla="*/ 11 h 21"/>
                  <a:gd name="T8" fmla="*/ 0 w 199"/>
                  <a:gd name="T9" fmla="*/ 11 h 21"/>
                  <a:gd name="T10" fmla="*/ 10 w 199"/>
                  <a:gd name="T11" fmla="*/ 0 h 21"/>
                  <a:gd name="T12" fmla="*/ 189 w 199"/>
                  <a:gd name="T13" fmla="*/ 0 h 21"/>
                  <a:gd name="T14" fmla="*/ 199 w 199"/>
                  <a:gd name="T15" fmla="*/ 11 h 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9" h="21">
                    <a:moveTo>
                      <a:pt x="199" y="11"/>
                    </a:moveTo>
                    <a:cubicBezTo>
                      <a:pt x="199" y="16"/>
                      <a:pt x="194" y="21"/>
                      <a:pt x="189" y="21"/>
                    </a:cubicBezTo>
                    <a:cubicBezTo>
                      <a:pt x="10" y="21"/>
                      <a:pt x="10" y="21"/>
                      <a:pt x="10" y="21"/>
                    </a:cubicBezTo>
                    <a:cubicBezTo>
                      <a:pt x="5" y="21"/>
                      <a:pt x="0" y="16"/>
                      <a:pt x="0" y="11"/>
                    </a:cubicBezTo>
                    <a:cubicBezTo>
                      <a:pt x="0" y="11"/>
                      <a:pt x="0" y="11"/>
                      <a:pt x="0" y="11"/>
                    </a:cubicBezTo>
                    <a:cubicBezTo>
                      <a:pt x="0" y="5"/>
                      <a:pt x="5" y="0"/>
                      <a:pt x="10" y="0"/>
                    </a:cubicBezTo>
                    <a:cubicBezTo>
                      <a:pt x="189" y="0"/>
                      <a:pt x="189" y="0"/>
                      <a:pt x="189" y="0"/>
                    </a:cubicBezTo>
                    <a:cubicBezTo>
                      <a:pt x="194" y="0"/>
                      <a:pt x="199" y="5"/>
                      <a:pt x="199" y="11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16" name="Freeform 18">
                <a:extLst>
                  <a:ext uri="{FF2B5EF4-FFF2-40B4-BE49-F238E27FC236}">
                    <a16:creationId xmlns:a16="http://schemas.microsoft.com/office/drawing/2014/main" id="{00000000-0008-0000-0000-000074000000}"/>
                  </a:ext>
                </a:extLst>
              </xdr:cNvPr>
              <xdr:cNvSpPr/>
            </xdr:nvSpPr>
            <xdr:spPr>
              <a:xfrm>
                <a:off x="3554413" y="1389063"/>
                <a:ext cx="584200" cy="61913"/>
              </a:xfrm>
              <a:custGeom>
                <a:avLst/>
                <a:gdLst>
                  <a:gd name="T0" fmla="*/ 199 w 199"/>
                  <a:gd name="T1" fmla="*/ 10 h 21"/>
                  <a:gd name="T2" fmla="*/ 189 w 199"/>
                  <a:gd name="T3" fmla="*/ 21 h 21"/>
                  <a:gd name="T4" fmla="*/ 10 w 199"/>
                  <a:gd name="T5" fmla="*/ 21 h 21"/>
                  <a:gd name="T6" fmla="*/ 0 w 199"/>
                  <a:gd name="T7" fmla="*/ 10 h 21"/>
                  <a:gd name="T8" fmla="*/ 0 w 199"/>
                  <a:gd name="T9" fmla="*/ 10 h 21"/>
                  <a:gd name="T10" fmla="*/ 10 w 199"/>
                  <a:gd name="T11" fmla="*/ 0 h 21"/>
                  <a:gd name="T12" fmla="*/ 189 w 199"/>
                  <a:gd name="T13" fmla="*/ 0 h 21"/>
                  <a:gd name="T14" fmla="*/ 199 w 199"/>
                  <a:gd name="T15" fmla="*/ 10 h 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9" h="21">
                    <a:moveTo>
                      <a:pt x="199" y="10"/>
                    </a:moveTo>
                    <a:cubicBezTo>
                      <a:pt x="199" y="16"/>
                      <a:pt x="194" y="21"/>
                      <a:pt x="189" y="21"/>
                    </a:cubicBezTo>
                    <a:cubicBezTo>
                      <a:pt x="10" y="21"/>
                      <a:pt x="10" y="21"/>
                      <a:pt x="10" y="21"/>
                    </a:cubicBezTo>
                    <a:cubicBezTo>
                      <a:pt x="5" y="21"/>
                      <a:pt x="0" y="16"/>
                      <a:pt x="0" y="10"/>
                    </a:cubicBezTo>
                    <a:cubicBezTo>
                      <a:pt x="0" y="10"/>
                      <a:pt x="0" y="10"/>
                      <a:pt x="0" y="10"/>
                    </a:cubicBezTo>
                    <a:cubicBezTo>
                      <a:pt x="0" y="4"/>
                      <a:pt x="5" y="0"/>
                      <a:pt x="10" y="0"/>
                    </a:cubicBezTo>
                    <a:cubicBezTo>
                      <a:pt x="189" y="0"/>
                      <a:pt x="189" y="0"/>
                      <a:pt x="189" y="0"/>
                    </a:cubicBezTo>
                    <a:cubicBezTo>
                      <a:pt x="194" y="0"/>
                      <a:pt x="199" y="4"/>
                      <a:pt x="199" y="10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17" name="Freeform 19">
                <a:extLst>
                  <a:ext uri="{FF2B5EF4-FFF2-40B4-BE49-F238E27FC236}">
                    <a16:creationId xmlns:a16="http://schemas.microsoft.com/office/drawing/2014/main" id="{00000000-0008-0000-0000-000075000000}"/>
                  </a:ext>
                </a:extLst>
              </xdr:cNvPr>
              <xdr:cNvSpPr/>
            </xdr:nvSpPr>
            <xdr:spPr>
              <a:xfrm>
                <a:off x="3554413" y="1524000"/>
                <a:ext cx="584200" cy="61913"/>
              </a:xfrm>
              <a:custGeom>
                <a:avLst/>
                <a:gdLst>
                  <a:gd name="T0" fmla="*/ 199 w 199"/>
                  <a:gd name="T1" fmla="*/ 11 h 21"/>
                  <a:gd name="T2" fmla="*/ 189 w 199"/>
                  <a:gd name="T3" fmla="*/ 21 h 21"/>
                  <a:gd name="T4" fmla="*/ 10 w 199"/>
                  <a:gd name="T5" fmla="*/ 21 h 21"/>
                  <a:gd name="T6" fmla="*/ 0 w 199"/>
                  <a:gd name="T7" fmla="*/ 11 h 21"/>
                  <a:gd name="T8" fmla="*/ 0 w 199"/>
                  <a:gd name="T9" fmla="*/ 11 h 21"/>
                  <a:gd name="T10" fmla="*/ 10 w 199"/>
                  <a:gd name="T11" fmla="*/ 0 h 21"/>
                  <a:gd name="T12" fmla="*/ 189 w 199"/>
                  <a:gd name="T13" fmla="*/ 0 h 21"/>
                  <a:gd name="T14" fmla="*/ 199 w 199"/>
                  <a:gd name="T15" fmla="*/ 11 h 2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9" h="21">
                    <a:moveTo>
                      <a:pt x="199" y="11"/>
                    </a:moveTo>
                    <a:cubicBezTo>
                      <a:pt x="199" y="16"/>
                      <a:pt x="194" y="21"/>
                      <a:pt x="189" y="21"/>
                    </a:cubicBezTo>
                    <a:cubicBezTo>
                      <a:pt x="10" y="21"/>
                      <a:pt x="10" y="21"/>
                      <a:pt x="10" y="21"/>
                    </a:cubicBezTo>
                    <a:cubicBezTo>
                      <a:pt x="5" y="21"/>
                      <a:pt x="0" y="16"/>
                      <a:pt x="0" y="11"/>
                    </a:cubicBezTo>
                    <a:cubicBezTo>
                      <a:pt x="0" y="11"/>
                      <a:pt x="0" y="11"/>
                      <a:pt x="0" y="11"/>
                    </a:cubicBezTo>
                    <a:cubicBezTo>
                      <a:pt x="0" y="5"/>
                      <a:pt x="5" y="0"/>
                      <a:pt x="10" y="0"/>
                    </a:cubicBezTo>
                    <a:cubicBezTo>
                      <a:pt x="189" y="0"/>
                      <a:pt x="189" y="0"/>
                      <a:pt x="189" y="0"/>
                    </a:cubicBezTo>
                    <a:cubicBezTo>
                      <a:pt x="194" y="0"/>
                      <a:pt x="199" y="5"/>
                      <a:pt x="199" y="11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18" name="Freeform 20">
                <a:extLst>
                  <a:ext uri="{FF2B5EF4-FFF2-40B4-BE49-F238E27FC236}">
                    <a16:creationId xmlns:a16="http://schemas.microsoft.com/office/drawing/2014/main" id="{00000000-0008-0000-0000-000076000000}"/>
                  </a:ext>
                </a:extLst>
              </xdr:cNvPr>
              <xdr:cNvSpPr/>
            </xdr:nvSpPr>
            <xdr:spPr>
              <a:xfrm>
                <a:off x="3554413" y="1662113"/>
                <a:ext cx="584200" cy="58738"/>
              </a:xfrm>
              <a:custGeom>
                <a:avLst/>
                <a:gdLst>
                  <a:gd name="T0" fmla="*/ 199 w 199"/>
                  <a:gd name="T1" fmla="*/ 10 h 20"/>
                  <a:gd name="T2" fmla="*/ 189 w 199"/>
                  <a:gd name="T3" fmla="*/ 20 h 20"/>
                  <a:gd name="T4" fmla="*/ 10 w 199"/>
                  <a:gd name="T5" fmla="*/ 20 h 20"/>
                  <a:gd name="T6" fmla="*/ 0 w 199"/>
                  <a:gd name="T7" fmla="*/ 10 h 20"/>
                  <a:gd name="T8" fmla="*/ 0 w 199"/>
                  <a:gd name="T9" fmla="*/ 10 h 20"/>
                  <a:gd name="T10" fmla="*/ 10 w 199"/>
                  <a:gd name="T11" fmla="*/ 0 h 20"/>
                  <a:gd name="T12" fmla="*/ 189 w 199"/>
                  <a:gd name="T13" fmla="*/ 0 h 20"/>
                  <a:gd name="T14" fmla="*/ 199 w 199"/>
                  <a:gd name="T15" fmla="*/ 10 h 2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</a:cxnLst>
                <a:rect l="0" t="0" r="r" b="b"/>
                <a:pathLst>
                  <a:path w="199" h="20">
                    <a:moveTo>
                      <a:pt x="199" y="10"/>
                    </a:moveTo>
                    <a:cubicBezTo>
                      <a:pt x="199" y="16"/>
                      <a:pt x="194" y="20"/>
                      <a:pt x="189" y="20"/>
                    </a:cubicBezTo>
                    <a:cubicBezTo>
                      <a:pt x="10" y="20"/>
                      <a:pt x="10" y="20"/>
                      <a:pt x="10" y="20"/>
                    </a:cubicBezTo>
                    <a:cubicBezTo>
                      <a:pt x="5" y="20"/>
                      <a:pt x="0" y="16"/>
                      <a:pt x="0" y="10"/>
                    </a:cubicBezTo>
                    <a:cubicBezTo>
                      <a:pt x="0" y="10"/>
                      <a:pt x="0" y="10"/>
                      <a:pt x="0" y="10"/>
                    </a:cubicBezTo>
                    <a:cubicBezTo>
                      <a:pt x="0" y="4"/>
                      <a:pt x="5" y="0"/>
                      <a:pt x="10" y="0"/>
                    </a:cubicBezTo>
                    <a:cubicBezTo>
                      <a:pt x="189" y="0"/>
                      <a:pt x="189" y="0"/>
                      <a:pt x="189" y="0"/>
                    </a:cubicBezTo>
                    <a:cubicBezTo>
                      <a:pt x="194" y="0"/>
                      <a:pt x="199" y="4"/>
                      <a:pt x="199" y="10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19" name="Freeform 28">
                <a:extLst>
                  <a:ext uri="{FF2B5EF4-FFF2-40B4-BE49-F238E27FC236}">
                    <a16:creationId xmlns:a16="http://schemas.microsoft.com/office/drawing/2014/main" id="{00000000-0008-0000-0000-000077000000}"/>
                  </a:ext>
                </a:extLst>
              </xdr:cNvPr>
              <xdr:cNvSpPr/>
            </xdr:nvSpPr>
            <xdr:spPr>
              <a:xfrm>
                <a:off x="3836988" y="411163"/>
                <a:ext cx="311150" cy="300038"/>
              </a:xfrm>
              <a:custGeom>
                <a:avLst/>
                <a:gdLst>
                  <a:gd name="T0" fmla="*/ 18 w 106"/>
                  <a:gd name="T1" fmla="*/ 6 h 102"/>
                  <a:gd name="T2" fmla="*/ 102 w 106"/>
                  <a:gd name="T3" fmla="*/ 91 h 102"/>
                  <a:gd name="T4" fmla="*/ 43 w 106"/>
                  <a:gd name="T5" fmla="*/ 28 h 102"/>
                  <a:gd name="T6" fmla="*/ 100 w 106"/>
                  <a:gd name="T7" fmla="*/ 94 h 102"/>
                  <a:gd name="T8" fmla="*/ 18 w 106"/>
                  <a:gd name="T9" fmla="*/ 6 h 10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106" h="102">
                    <a:moveTo>
                      <a:pt x="18" y="6"/>
                    </a:moveTo>
                    <a:cubicBezTo>
                      <a:pt x="106" y="0"/>
                      <a:pt x="104" y="74"/>
                      <a:pt x="102" y="91"/>
                    </a:cubicBezTo>
                    <a:cubicBezTo>
                      <a:pt x="89" y="77"/>
                      <a:pt x="70" y="49"/>
                      <a:pt x="43" y="28"/>
                    </a:cubicBezTo>
                    <a:cubicBezTo>
                      <a:pt x="43" y="28"/>
                      <a:pt x="65" y="65"/>
                      <a:pt x="100" y="94"/>
                    </a:cubicBezTo>
                    <a:cubicBezTo>
                      <a:pt x="0" y="102"/>
                      <a:pt x="18" y="6"/>
                      <a:pt x="18" y="6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  <xdr:sp macro="" textlink="">
            <xdr:nvSpPr>
              <xdr:cNvPr id="120" name="Freeform 29">
                <a:extLst>
                  <a:ext uri="{FF2B5EF4-FFF2-40B4-BE49-F238E27FC236}">
                    <a16:creationId xmlns:a16="http://schemas.microsoft.com/office/drawing/2014/main" id="{00000000-0008-0000-0000-000078000000}"/>
                  </a:ext>
                </a:extLst>
              </xdr:cNvPr>
              <xdr:cNvSpPr/>
            </xdr:nvSpPr>
            <xdr:spPr>
              <a:xfrm>
                <a:off x="4138613" y="465138"/>
                <a:ext cx="244475" cy="249238"/>
              </a:xfrm>
              <a:custGeom>
                <a:avLst/>
                <a:gdLst>
                  <a:gd name="T0" fmla="*/ 46 w 83"/>
                  <a:gd name="T1" fmla="*/ 33 h 85"/>
                  <a:gd name="T2" fmla="*/ 4 w 83"/>
                  <a:gd name="T3" fmla="*/ 69 h 85"/>
                  <a:gd name="T4" fmla="*/ 73 w 83"/>
                  <a:gd name="T5" fmla="*/ 7 h 85"/>
                  <a:gd name="T6" fmla="*/ 7 w 83"/>
                  <a:gd name="T7" fmla="*/ 73 h 85"/>
                  <a:gd name="T8" fmla="*/ 46 w 83"/>
                  <a:gd name="T9" fmla="*/ 33 h 8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83" h="85">
                    <a:moveTo>
                      <a:pt x="46" y="33"/>
                    </a:moveTo>
                    <a:cubicBezTo>
                      <a:pt x="46" y="33"/>
                      <a:pt x="21" y="48"/>
                      <a:pt x="4" y="69"/>
                    </a:cubicBezTo>
                    <a:cubicBezTo>
                      <a:pt x="2" y="55"/>
                      <a:pt x="0" y="0"/>
                      <a:pt x="73" y="7"/>
                    </a:cubicBezTo>
                    <a:cubicBezTo>
                      <a:pt x="73" y="7"/>
                      <a:pt x="83" y="85"/>
                      <a:pt x="7" y="73"/>
                    </a:cubicBezTo>
                    <a:cubicBezTo>
                      <a:pt x="22" y="60"/>
                      <a:pt x="38" y="41"/>
                      <a:pt x="46" y="33"/>
                    </a:cubicBezTo>
                    <a:close/>
                  </a:path>
                </a:pathLst>
              </a:custGeom>
              <a:grpFill/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</a14:hiddenLine>
                </a:ext>
              </a:extLst>
            </xdr:spPr>
            <xdr:txBody>
              <a:bodyPr vert="horz" wrap="square" lIns="80189" tIns="40094" rIns="80189" bIns="40094" numCol="1" anchor="t" anchorCtr="0" compatLnSpc="1"/>
              <a:lstStyle>
                <a:defPPr>
                  <a:defRPr lang="zh-CN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defTabSz="534670">
                  <a:defRPr/>
                </a:pPr>
                <a:endParaRPr lang="zh-CN" altLang="en-US" sz="2105" kern="0">
                  <a:solidFill>
                    <a:srgbClr val="FFFFFF"/>
                  </a:solidFill>
                  <a:latin typeface="Century Gothic" panose="020B0502020202020204"/>
                </a:endParaRPr>
              </a:p>
            </xdr:txBody>
          </xdr:sp>
        </xdr:grpSp>
      </xdr:grpSp>
      <xdr:sp macro="" textlink="">
        <xdr:nvSpPr>
          <xdr:cNvPr id="76" name="文本框 30" descr="e7d195523061f1c01ef2b70529884c179423570dbaad84926380ABC1F97BAEF0C8FC051856578EAB7874501A1FFE158C4981707381814BCC4D9A8E3554438DEE4FBCF5A5B4D2A8B0989AB57E8BAC65EBBFA78B3F821708F04EF1B295893E2E6292B47F7E555AEB1FEAE378BD955294BACD279511B8EF5EDD0A16A5E5D9C2267FB37F576A154C6CF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7680621" y="1056634"/>
            <a:ext cx="2701707" cy="425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zh-CN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defTabSz="914400" rtl="0" eaLnBrk="1" latinLnBrk="0" hangingPunct="1"/>
            <a:r>
              <a:rPr lang="zh-CN" altLang="en-US" sz="2000" kern="1200">
                <a:solidFill>
                  <a:srgbClr val="006666"/>
                </a:solidFill>
                <a:effectLst>
                  <a:outerShdw blurRad="38100" dist="38100" dir="2700000" algn="tl">
                    <a:srgbClr val="000000">
                      <a:alpha val="43137"/>
                    </a:srgbClr>
                  </a:outerShdw>
                </a:effectLst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+mn-lt"/>
              </a:rPr>
              <a:t>工资表日期 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895350</xdr:colOff>
      <xdr:row>23</xdr:row>
      <xdr:rowOff>180975</xdr:rowOff>
    </xdr:from>
    <xdr:to>
      <xdr:col>7</xdr:col>
      <xdr:colOff>482850</xdr:colOff>
      <xdr:row>26</xdr:row>
      <xdr:rowOff>63750</xdr:rowOff>
    </xdr:to>
    <xdr:sp macro="" textlink="">
      <xdr:nvSpPr>
        <xdr:cNvPr id="40" name="Freeform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SpPr>
          <a:spLocks noChangeAspect="1" noEditPoints="1"/>
        </xdr:cNvSpPr>
      </xdr:nvSpPr>
      <xdr:spPr>
        <a:xfrm>
          <a:off x="4495800" y="5219700"/>
          <a:ext cx="539750" cy="539750"/>
        </a:xfrm>
        <a:custGeom>
          <a:avLst/>
          <a:gdLst>
            <a:gd name="T0" fmla="*/ 88 w 149"/>
            <a:gd name="T1" fmla="*/ 67 h 149"/>
            <a:gd name="T2" fmla="*/ 65 w 149"/>
            <a:gd name="T3" fmla="*/ 46 h 149"/>
            <a:gd name="T4" fmla="*/ 84 w 149"/>
            <a:gd name="T5" fmla="*/ 46 h 149"/>
            <a:gd name="T6" fmla="*/ 115 w 149"/>
            <a:gd name="T7" fmla="*/ 75 h 149"/>
            <a:gd name="T8" fmla="*/ 84 w 149"/>
            <a:gd name="T9" fmla="*/ 104 h 149"/>
            <a:gd name="T10" fmla="*/ 65 w 149"/>
            <a:gd name="T11" fmla="*/ 104 h 149"/>
            <a:gd name="T12" fmla="*/ 88 w 149"/>
            <a:gd name="T13" fmla="*/ 82 h 149"/>
            <a:gd name="T14" fmla="*/ 36 w 149"/>
            <a:gd name="T15" fmla="*/ 82 h 149"/>
            <a:gd name="T16" fmla="*/ 36 w 149"/>
            <a:gd name="T17" fmla="*/ 67 h 149"/>
            <a:gd name="T18" fmla="*/ 88 w 149"/>
            <a:gd name="T19" fmla="*/ 67 h 149"/>
            <a:gd name="T20" fmla="*/ 74 w 149"/>
            <a:gd name="T21" fmla="*/ 9 h 149"/>
            <a:gd name="T22" fmla="*/ 140 w 149"/>
            <a:gd name="T23" fmla="*/ 75 h 149"/>
            <a:gd name="T24" fmla="*/ 74 w 149"/>
            <a:gd name="T25" fmla="*/ 140 h 149"/>
            <a:gd name="T26" fmla="*/ 9 w 149"/>
            <a:gd name="T27" fmla="*/ 75 h 149"/>
            <a:gd name="T28" fmla="*/ 74 w 149"/>
            <a:gd name="T29" fmla="*/ 9 h 149"/>
            <a:gd name="T30" fmla="*/ 74 w 149"/>
            <a:gd name="T31" fmla="*/ 0 h 149"/>
            <a:gd name="T32" fmla="*/ 0 w 149"/>
            <a:gd name="T33" fmla="*/ 75 h 149"/>
            <a:gd name="T34" fmla="*/ 74 w 149"/>
            <a:gd name="T35" fmla="*/ 149 h 149"/>
            <a:gd name="T36" fmla="*/ 149 w 149"/>
            <a:gd name="T37" fmla="*/ 75 h 149"/>
            <a:gd name="T38" fmla="*/ 74 w 149"/>
            <a:gd name="T39" fmla="*/ 0 h 1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49" h="149">
              <a:moveTo>
                <a:pt x="88" y="67"/>
              </a:moveTo>
              <a:cubicBezTo>
                <a:pt x="65" y="46"/>
                <a:pt x="65" y="46"/>
                <a:pt x="65" y="46"/>
              </a:cubicBezTo>
              <a:cubicBezTo>
                <a:pt x="84" y="46"/>
                <a:pt x="84" y="46"/>
                <a:pt x="84" y="46"/>
              </a:cubicBezTo>
              <a:cubicBezTo>
                <a:pt x="115" y="75"/>
                <a:pt x="115" y="75"/>
                <a:pt x="115" y="75"/>
              </a:cubicBezTo>
              <a:cubicBezTo>
                <a:pt x="84" y="104"/>
                <a:pt x="84" y="104"/>
                <a:pt x="84" y="104"/>
              </a:cubicBezTo>
              <a:cubicBezTo>
                <a:pt x="65" y="104"/>
                <a:pt x="65" y="104"/>
                <a:pt x="65" y="104"/>
              </a:cubicBezTo>
              <a:cubicBezTo>
                <a:pt x="88" y="82"/>
                <a:pt x="88" y="82"/>
                <a:pt x="88" y="82"/>
              </a:cubicBezTo>
              <a:cubicBezTo>
                <a:pt x="36" y="82"/>
                <a:pt x="36" y="82"/>
                <a:pt x="36" y="82"/>
              </a:cubicBezTo>
              <a:cubicBezTo>
                <a:pt x="36" y="67"/>
                <a:pt x="36" y="67"/>
                <a:pt x="36" y="67"/>
              </a:cubicBezTo>
              <a:lnTo>
                <a:pt x="88" y="67"/>
              </a:lnTo>
              <a:close/>
              <a:moveTo>
                <a:pt x="74" y="9"/>
              </a:moveTo>
              <a:cubicBezTo>
                <a:pt x="110" y="9"/>
                <a:pt x="140" y="39"/>
                <a:pt x="140" y="75"/>
              </a:cubicBezTo>
              <a:cubicBezTo>
                <a:pt x="140" y="111"/>
                <a:pt x="110" y="140"/>
                <a:pt x="74" y="140"/>
              </a:cubicBezTo>
              <a:cubicBezTo>
                <a:pt x="38" y="140"/>
                <a:pt x="9" y="111"/>
                <a:pt x="9" y="75"/>
              </a:cubicBezTo>
              <a:cubicBezTo>
                <a:pt x="9" y="39"/>
                <a:pt x="38" y="9"/>
                <a:pt x="74" y="9"/>
              </a:cubicBezTo>
              <a:moveTo>
                <a:pt x="74" y="0"/>
              </a:moveTo>
              <a:cubicBezTo>
                <a:pt x="33" y="0"/>
                <a:pt x="0" y="33"/>
                <a:pt x="0" y="75"/>
              </a:cubicBezTo>
              <a:cubicBezTo>
                <a:pt x="0" y="116"/>
                <a:pt x="33" y="149"/>
                <a:pt x="74" y="149"/>
              </a:cubicBezTo>
              <a:cubicBezTo>
                <a:pt x="116" y="149"/>
                <a:pt x="149" y="116"/>
                <a:pt x="149" y="75"/>
              </a:cubicBezTo>
              <a:cubicBezTo>
                <a:pt x="149" y="33"/>
                <a:pt x="116" y="0"/>
                <a:pt x="74" y="0"/>
              </a:cubicBezTo>
            </a:path>
          </a:pathLst>
        </a:custGeom>
        <a:solidFill>
          <a:srgbClr val="006666"/>
        </a:solidFill>
        <a:ln w="25400" cap="flat" cmpd="sng" algn="ctr">
          <a:noFill/>
          <a:prstDash val="solid"/>
          <a:headEnd type="none" w="med" len="med"/>
          <a:tailEnd type="none" w="med" len="med"/>
        </a:ln>
        <a:effectLst/>
      </xdr:spPr>
      <xdr:txBody>
        <a:bodyPr rot="0" spcFirstLastPara="0" vert="horz" wrap="square" lIns="481132" tIns="128302" rIns="0" bIns="128302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defTabSz="534670">
            <a:defRPr/>
          </a:pPr>
          <a:endParaRPr lang="en-US" sz="2105" b="1" kern="0">
            <a:gradFill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0"/>
            </a:gradFill>
            <a:latin typeface="Century Gothic" panose="020B050202020202020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247650</xdr:rowOff>
    </xdr:from>
    <xdr:to>
      <xdr:col>3</xdr:col>
      <xdr:colOff>682875</xdr:colOff>
      <xdr:row>2</xdr:row>
      <xdr:rowOff>159000</xdr:rowOff>
    </xdr:to>
    <xdr:sp macro="" textlink="">
      <xdr:nvSpPr>
        <xdr:cNvPr id="41" name="Freeform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>
          <a:spLocks noChangeAspect="1" noEditPoints="1"/>
        </xdr:cNvSpPr>
      </xdr:nvSpPr>
      <xdr:spPr>
        <a:xfrm>
          <a:off x="7905750" y="247650"/>
          <a:ext cx="539750" cy="544830"/>
        </a:xfrm>
        <a:custGeom>
          <a:avLst/>
          <a:gdLst>
            <a:gd name="T0" fmla="*/ 88 w 149"/>
            <a:gd name="T1" fmla="*/ 67 h 149"/>
            <a:gd name="T2" fmla="*/ 65 w 149"/>
            <a:gd name="T3" fmla="*/ 46 h 149"/>
            <a:gd name="T4" fmla="*/ 84 w 149"/>
            <a:gd name="T5" fmla="*/ 46 h 149"/>
            <a:gd name="T6" fmla="*/ 115 w 149"/>
            <a:gd name="T7" fmla="*/ 75 h 149"/>
            <a:gd name="T8" fmla="*/ 84 w 149"/>
            <a:gd name="T9" fmla="*/ 104 h 149"/>
            <a:gd name="T10" fmla="*/ 65 w 149"/>
            <a:gd name="T11" fmla="*/ 104 h 149"/>
            <a:gd name="T12" fmla="*/ 88 w 149"/>
            <a:gd name="T13" fmla="*/ 82 h 149"/>
            <a:gd name="T14" fmla="*/ 36 w 149"/>
            <a:gd name="T15" fmla="*/ 82 h 149"/>
            <a:gd name="T16" fmla="*/ 36 w 149"/>
            <a:gd name="T17" fmla="*/ 67 h 149"/>
            <a:gd name="T18" fmla="*/ 88 w 149"/>
            <a:gd name="T19" fmla="*/ 67 h 149"/>
            <a:gd name="T20" fmla="*/ 74 w 149"/>
            <a:gd name="T21" fmla="*/ 9 h 149"/>
            <a:gd name="T22" fmla="*/ 140 w 149"/>
            <a:gd name="T23" fmla="*/ 75 h 149"/>
            <a:gd name="T24" fmla="*/ 74 w 149"/>
            <a:gd name="T25" fmla="*/ 140 h 149"/>
            <a:gd name="T26" fmla="*/ 9 w 149"/>
            <a:gd name="T27" fmla="*/ 75 h 149"/>
            <a:gd name="T28" fmla="*/ 74 w 149"/>
            <a:gd name="T29" fmla="*/ 9 h 149"/>
            <a:gd name="T30" fmla="*/ 74 w 149"/>
            <a:gd name="T31" fmla="*/ 0 h 149"/>
            <a:gd name="T32" fmla="*/ 0 w 149"/>
            <a:gd name="T33" fmla="*/ 75 h 149"/>
            <a:gd name="T34" fmla="*/ 74 w 149"/>
            <a:gd name="T35" fmla="*/ 149 h 149"/>
            <a:gd name="T36" fmla="*/ 149 w 149"/>
            <a:gd name="T37" fmla="*/ 75 h 149"/>
            <a:gd name="T38" fmla="*/ 74 w 149"/>
            <a:gd name="T39" fmla="*/ 0 h 1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49" h="149">
              <a:moveTo>
                <a:pt x="88" y="67"/>
              </a:moveTo>
              <a:cubicBezTo>
                <a:pt x="65" y="46"/>
                <a:pt x="65" y="46"/>
                <a:pt x="65" y="46"/>
              </a:cubicBezTo>
              <a:cubicBezTo>
                <a:pt x="84" y="46"/>
                <a:pt x="84" y="46"/>
                <a:pt x="84" y="46"/>
              </a:cubicBezTo>
              <a:cubicBezTo>
                <a:pt x="115" y="75"/>
                <a:pt x="115" y="75"/>
                <a:pt x="115" y="75"/>
              </a:cubicBezTo>
              <a:cubicBezTo>
                <a:pt x="84" y="104"/>
                <a:pt x="84" y="104"/>
                <a:pt x="84" y="104"/>
              </a:cubicBezTo>
              <a:cubicBezTo>
                <a:pt x="65" y="104"/>
                <a:pt x="65" y="104"/>
                <a:pt x="65" y="104"/>
              </a:cubicBezTo>
              <a:cubicBezTo>
                <a:pt x="88" y="82"/>
                <a:pt x="88" y="82"/>
                <a:pt x="88" y="82"/>
              </a:cubicBezTo>
              <a:cubicBezTo>
                <a:pt x="36" y="82"/>
                <a:pt x="36" y="82"/>
                <a:pt x="36" y="82"/>
              </a:cubicBezTo>
              <a:cubicBezTo>
                <a:pt x="36" y="67"/>
                <a:pt x="36" y="67"/>
                <a:pt x="36" y="67"/>
              </a:cubicBezTo>
              <a:lnTo>
                <a:pt x="88" y="67"/>
              </a:lnTo>
              <a:close/>
              <a:moveTo>
                <a:pt x="74" y="9"/>
              </a:moveTo>
              <a:cubicBezTo>
                <a:pt x="110" y="9"/>
                <a:pt x="140" y="39"/>
                <a:pt x="140" y="75"/>
              </a:cubicBezTo>
              <a:cubicBezTo>
                <a:pt x="140" y="111"/>
                <a:pt x="110" y="140"/>
                <a:pt x="74" y="140"/>
              </a:cubicBezTo>
              <a:cubicBezTo>
                <a:pt x="38" y="140"/>
                <a:pt x="9" y="111"/>
                <a:pt x="9" y="75"/>
              </a:cubicBezTo>
              <a:cubicBezTo>
                <a:pt x="9" y="39"/>
                <a:pt x="38" y="9"/>
                <a:pt x="74" y="9"/>
              </a:cubicBezTo>
              <a:moveTo>
                <a:pt x="74" y="0"/>
              </a:moveTo>
              <a:cubicBezTo>
                <a:pt x="33" y="0"/>
                <a:pt x="0" y="33"/>
                <a:pt x="0" y="75"/>
              </a:cubicBezTo>
              <a:cubicBezTo>
                <a:pt x="0" y="116"/>
                <a:pt x="33" y="149"/>
                <a:pt x="74" y="149"/>
              </a:cubicBezTo>
              <a:cubicBezTo>
                <a:pt x="116" y="149"/>
                <a:pt x="149" y="116"/>
                <a:pt x="149" y="75"/>
              </a:cubicBezTo>
              <a:cubicBezTo>
                <a:pt x="149" y="33"/>
                <a:pt x="116" y="0"/>
                <a:pt x="74" y="0"/>
              </a:cubicBezTo>
            </a:path>
          </a:pathLst>
        </a:custGeom>
        <a:solidFill>
          <a:srgbClr val="006666"/>
        </a:solidFill>
        <a:ln w="25400" cap="flat" cmpd="sng" algn="ctr">
          <a:noFill/>
          <a:prstDash val="solid"/>
          <a:headEnd type="none" w="med" len="med"/>
          <a:tailEnd type="none" w="med" len="med"/>
        </a:ln>
        <a:effectLst/>
      </xdr:spPr>
      <xdr:txBody>
        <a:bodyPr rot="0" spcFirstLastPara="0" vert="horz" wrap="square" lIns="481132" tIns="128302" rIns="0" bIns="128302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defTabSz="534670">
            <a:defRPr/>
          </a:pPr>
          <a:endParaRPr lang="en-US" sz="2105" b="1" kern="0">
            <a:gradFill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0"/>
            </a:gradFill>
            <a:latin typeface="Century Gothic" panose="020B050202020202020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228599</xdr:colOff>
      <xdr:row>0</xdr:row>
      <xdr:rowOff>66674</xdr:rowOff>
    </xdr:from>
    <xdr:to>
      <xdr:col>5</xdr:col>
      <xdr:colOff>768599</xdr:colOff>
      <xdr:row>2</xdr:row>
      <xdr:rowOff>111374</xdr:rowOff>
    </xdr:to>
    <xdr:sp macro="" textlink="">
      <xdr:nvSpPr>
        <xdr:cNvPr id="40" name="Freeform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EditPoints="1"/>
        </xdr:cNvSpPr>
      </xdr:nvSpPr>
      <xdr:spPr>
        <a:xfrm>
          <a:off x="5914390" y="66040"/>
          <a:ext cx="540385" cy="555625"/>
        </a:xfrm>
        <a:custGeom>
          <a:avLst/>
          <a:gdLst>
            <a:gd name="T0" fmla="*/ 88 w 149"/>
            <a:gd name="T1" fmla="*/ 67 h 149"/>
            <a:gd name="T2" fmla="*/ 65 w 149"/>
            <a:gd name="T3" fmla="*/ 46 h 149"/>
            <a:gd name="T4" fmla="*/ 84 w 149"/>
            <a:gd name="T5" fmla="*/ 46 h 149"/>
            <a:gd name="T6" fmla="*/ 115 w 149"/>
            <a:gd name="T7" fmla="*/ 75 h 149"/>
            <a:gd name="T8" fmla="*/ 84 w 149"/>
            <a:gd name="T9" fmla="*/ 104 h 149"/>
            <a:gd name="T10" fmla="*/ 65 w 149"/>
            <a:gd name="T11" fmla="*/ 104 h 149"/>
            <a:gd name="T12" fmla="*/ 88 w 149"/>
            <a:gd name="T13" fmla="*/ 82 h 149"/>
            <a:gd name="T14" fmla="*/ 36 w 149"/>
            <a:gd name="T15" fmla="*/ 82 h 149"/>
            <a:gd name="T16" fmla="*/ 36 w 149"/>
            <a:gd name="T17" fmla="*/ 67 h 149"/>
            <a:gd name="T18" fmla="*/ 88 w 149"/>
            <a:gd name="T19" fmla="*/ 67 h 149"/>
            <a:gd name="T20" fmla="*/ 74 w 149"/>
            <a:gd name="T21" fmla="*/ 9 h 149"/>
            <a:gd name="T22" fmla="*/ 140 w 149"/>
            <a:gd name="T23" fmla="*/ 75 h 149"/>
            <a:gd name="T24" fmla="*/ 74 w 149"/>
            <a:gd name="T25" fmla="*/ 140 h 149"/>
            <a:gd name="T26" fmla="*/ 9 w 149"/>
            <a:gd name="T27" fmla="*/ 75 h 149"/>
            <a:gd name="T28" fmla="*/ 74 w 149"/>
            <a:gd name="T29" fmla="*/ 9 h 149"/>
            <a:gd name="T30" fmla="*/ 74 w 149"/>
            <a:gd name="T31" fmla="*/ 0 h 149"/>
            <a:gd name="T32" fmla="*/ 0 w 149"/>
            <a:gd name="T33" fmla="*/ 75 h 149"/>
            <a:gd name="T34" fmla="*/ 74 w 149"/>
            <a:gd name="T35" fmla="*/ 149 h 149"/>
            <a:gd name="T36" fmla="*/ 149 w 149"/>
            <a:gd name="T37" fmla="*/ 75 h 149"/>
            <a:gd name="T38" fmla="*/ 74 w 149"/>
            <a:gd name="T39" fmla="*/ 0 h 1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49" h="149">
              <a:moveTo>
                <a:pt x="88" y="67"/>
              </a:moveTo>
              <a:cubicBezTo>
                <a:pt x="65" y="46"/>
                <a:pt x="65" y="46"/>
                <a:pt x="65" y="46"/>
              </a:cubicBezTo>
              <a:cubicBezTo>
                <a:pt x="84" y="46"/>
                <a:pt x="84" y="46"/>
                <a:pt x="84" y="46"/>
              </a:cubicBezTo>
              <a:cubicBezTo>
                <a:pt x="115" y="75"/>
                <a:pt x="115" y="75"/>
                <a:pt x="115" y="75"/>
              </a:cubicBezTo>
              <a:cubicBezTo>
                <a:pt x="84" y="104"/>
                <a:pt x="84" y="104"/>
                <a:pt x="84" y="104"/>
              </a:cubicBezTo>
              <a:cubicBezTo>
                <a:pt x="65" y="104"/>
                <a:pt x="65" y="104"/>
                <a:pt x="65" y="104"/>
              </a:cubicBezTo>
              <a:cubicBezTo>
                <a:pt x="88" y="82"/>
                <a:pt x="88" y="82"/>
                <a:pt x="88" y="82"/>
              </a:cubicBezTo>
              <a:cubicBezTo>
                <a:pt x="36" y="82"/>
                <a:pt x="36" y="82"/>
                <a:pt x="36" y="82"/>
              </a:cubicBezTo>
              <a:cubicBezTo>
                <a:pt x="36" y="67"/>
                <a:pt x="36" y="67"/>
                <a:pt x="36" y="67"/>
              </a:cubicBezTo>
              <a:lnTo>
                <a:pt x="88" y="67"/>
              </a:lnTo>
              <a:close/>
              <a:moveTo>
                <a:pt x="74" y="9"/>
              </a:moveTo>
              <a:cubicBezTo>
                <a:pt x="110" y="9"/>
                <a:pt x="140" y="39"/>
                <a:pt x="140" y="75"/>
              </a:cubicBezTo>
              <a:cubicBezTo>
                <a:pt x="140" y="111"/>
                <a:pt x="110" y="140"/>
                <a:pt x="74" y="140"/>
              </a:cubicBezTo>
              <a:cubicBezTo>
                <a:pt x="38" y="140"/>
                <a:pt x="9" y="111"/>
                <a:pt x="9" y="75"/>
              </a:cubicBezTo>
              <a:cubicBezTo>
                <a:pt x="9" y="39"/>
                <a:pt x="38" y="9"/>
                <a:pt x="74" y="9"/>
              </a:cubicBezTo>
              <a:moveTo>
                <a:pt x="74" y="0"/>
              </a:moveTo>
              <a:cubicBezTo>
                <a:pt x="33" y="0"/>
                <a:pt x="0" y="33"/>
                <a:pt x="0" y="75"/>
              </a:cubicBezTo>
              <a:cubicBezTo>
                <a:pt x="0" y="116"/>
                <a:pt x="33" y="149"/>
                <a:pt x="74" y="149"/>
              </a:cubicBezTo>
              <a:cubicBezTo>
                <a:pt x="116" y="149"/>
                <a:pt x="149" y="116"/>
                <a:pt x="149" y="75"/>
              </a:cubicBezTo>
              <a:cubicBezTo>
                <a:pt x="149" y="33"/>
                <a:pt x="116" y="0"/>
                <a:pt x="74" y="0"/>
              </a:cubicBezTo>
            </a:path>
          </a:pathLst>
        </a:custGeom>
        <a:solidFill>
          <a:srgbClr val="006666"/>
        </a:solidFill>
        <a:ln w="25400" cap="flat" cmpd="sng" algn="ctr">
          <a:noFill/>
          <a:prstDash val="solid"/>
          <a:headEnd type="none" w="med" len="med"/>
          <a:tailEnd type="none" w="med" len="med"/>
        </a:ln>
        <a:effectLst/>
      </xdr:spPr>
      <xdr:txBody>
        <a:bodyPr rot="0" spcFirstLastPara="0" vert="horz" wrap="square" lIns="481132" tIns="128302" rIns="0" bIns="128302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defTabSz="534670">
            <a:defRPr/>
          </a:pPr>
          <a:endParaRPr lang="en-US" sz="2105" b="1" kern="0">
            <a:gradFill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0"/>
            </a:gradFill>
            <a:latin typeface="Century Gothic" panose="020B050202020202020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85725</xdr:rowOff>
    </xdr:from>
    <xdr:to>
      <xdr:col>7</xdr:col>
      <xdr:colOff>559050</xdr:colOff>
      <xdr:row>2</xdr:row>
      <xdr:rowOff>130425</xdr:rowOff>
    </xdr:to>
    <xdr:sp macro="" textlink="">
      <xdr:nvSpPr>
        <xdr:cNvPr id="40" name="Freeform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spect="1" noEditPoints="1"/>
        </xdr:cNvSpPr>
      </xdr:nvSpPr>
      <xdr:spPr>
        <a:xfrm>
          <a:off x="6334125" y="85725"/>
          <a:ext cx="539750" cy="554990"/>
        </a:xfrm>
        <a:custGeom>
          <a:avLst/>
          <a:gdLst>
            <a:gd name="T0" fmla="*/ 88 w 149"/>
            <a:gd name="T1" fmla="*/ 67 h 149"/>
            <a:gd name="T2" fmla="*/ 65 w 149"/>
            <a:gd name="T3" fmla="*/ 46 h 149"/>
            <a:gd name="T4" fmla="*/ 84 w 149"/>
            <a:gd name="T5" fmla="*/ 46 h 149"/>
            <a:gd name="T6" fmla="*/ 115 w 149"/>
            <a:gd name="T7" fmla="*/ 75 h 149"/>
            <a:gd name="T8" fmla="*/ 84 w 149"/>
            <a:gd name="T9" fmla="*/ 104 h 149"/>
            <a:gd name="T10" fmla="*/ 65 w 149"/>
            <a:gd name="T11" fmla="*/ 104 h 149"/>
            <a:gd name="T12" fmla="*/ 88 w 149"/>
            <a:gd name="T13" fmla="*/ 82 h 149"/>
            <a:gd name="T14" fmla="*/ 36 w 149"/>
            <a:gd name="T15" fmla="*/ 82 h 149"/>
            <a:gd name="T16" fmla="*/ 36 w 149"/>
            <a:gd name="T17" fmla="*/ 67 h 149"/>
            <a:gd name="T18" fmla="*/ 88 w 149"/>
            <a:gd name="T19" fmla="*/ 67 h 149"/>
            <a:gd name="T20" fmla="*/ 74 w 149"/>
            <a:gd name="T21" fmla="*/ 9 h 149"/>
            <a:gd name="T22" fmla="*/ 140 w 149"/>
            <a:gd name="T23" fmla="*/ 75 h 149"/>
            <a:gd name="T24" fmla="*/ 74 w 149"/>
            <a:gd name="T25" fmla="*/ 140 h 149"/>
            <a:gd name="T26" fmla="*/ 9 w 149"/>
            <a:gd name="T27" fmla="*/ 75 h 149"/>
            <a:gd name="T28" fmla="*/ 74 w 149"/>
            <a:gd name="T29" fmla="*/ 9 h 149"/>
            <a:gd name="T30" fmla="*/ 74 w 149"/>
            <a:gd name="T31" fmla="*/ 0 h 149"/>
            <a:gd name="T32" fmla="*/ 0 w 149"/>
            <a:gd name="T33" fmla="*/ 75 h 149"/>
            <a:gd name="T34" fmla="*/ 74 w 149"/>
            <a:gd name="T35" fmla="*/ 149 h 149"/>
            <a:gd name="T36" fmla="*/ 149 w 149"/>
            <a:gd name="T37" fmla="*/ 75 h 149"/>
            <a:gd name="T38" fmla="*/ 74 w 149"/>
            <a:gd name="T39" fmla="*/ 0 h 1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49" h="149">
              <a:moveTo>
                <a:pt x="88" y="67"/>
              </a:moveTo>
              <a:cubicBezTo>
                <a:pt x="65" y="46"/>
                <a:pt x="65" y="46"/>
                <a:pt x="65" y="46"/>
              </a:cubicBezTo>
              <a:cubicBezTo>
                <a:pt x="84" y="46"/>
                <a:pt x="84" y="46"/>
                <a:pt x="84" y="46"/>
              </a:cubicBezTo>
              <a:cubicBezTo>
                <a:pt x="115" y="75"/>
                <a:pt x="115" y="75"/>
                <a:pt x="115" y="75"/>
              </a:cubicBezTo>
              <a:cubicBezTo>
                <a:pt x="84" y="104"/>
                <a:pt x="84" y="104"/>
                <a:pt x="84" y="104"/>
              </a:cubicBezTo>
              <a:cubicBezTo>
                <a:pt x="65" y="104"/>
                <a:pt x="65" y="104"/>
                <a:pt x="65" y="104"/>
              </a:cubicBezTo>
              <a:cubicBezTo>
                <a:pt x="88" y="82"/>
                <a:pt x="88" y="82"/>
                <a:pt x="88" y="82"/>
              </a:cubicBezTo>
              <a:cubicBezTo>
                <a:pt x="36" y="82"/>
                <a:pt x="36" y="82"/>
                <a:pt x="36" y="82"/>
              </a:cubicBezTo>
              <a:cubicBezTo>
                <a:pt x="36" y="67"/>
                <a:pt x="36" y="67"/>
                <a:pt x="36" y="67"/>
              </a:cubicBezTo>
              <a:lnTo>
                <a:pt x="88" y="67"/>
              </a:lnTo>
              <a:close/>
              <a:moveTo>
                <a:pt x="74" y="9"/>
              </a:moveTo>
              <a:cubicBezTo>
                <a:pt x="110" y="9"/>
                <a:pt x="140" y="39"/>
                <a:pt x="140" y="75"/>
              </a:cubicBezTo>
              <a:cubicBezTo>
                <a:pt x="140" y="111"/>
                <a:pt x="110" y="140"/>
                <a:pt x="74" y="140"/>
              </a:cubicBezTo>
              <a:cubicBezTo>
                <a:pt x="38" y="140"/>
                <a:pt x="9" y="111"/>
                <a:pt x="9" y="75"/>
              </a:cubicBezTo>
              <a:cubicBezTo>
                <a:pt x="9" y="39"/>
                <a:pt x="38" y="9"/>
                <a:pt x="74" y="9"/>
              </a:cubicBezTo>
              <a:moveTo>
                <a:pt x="74" y="0"/>
              </a:moveTo>
              <a:cubicBezTo>
                <a:pt x="33" y="0"/>
                <a:pt x="0" y="33"/>
                <a:pt x="0" y="75"/>
              </a:cubicBezTo>
              <a:cubicBezTo>
                <a:pt x="0" y="116"/>
                <a:pt x="33" y="149"/>
                <a:pt x="74" y="149"/>
              </a:cubicBezTo>
              <a:cubicBezTo>
                <a:pt x="116" y="149"/>
                <a:pt x="149" y="116"/>
                <a:pt x="149" y="75"/>
              </a:cubicBezTo>
              <a:cubicBezTo>
                <a:pt x="149" y="33"/>
                <a:pt x="116" y="0"/>
                <a:pt x="74" y="0"/>
              </a:cubicBezTo>
            </a:path>
          </a:pathLst>
        </a:custGeom>
        <a:solidFill>
          <a:srgbClr val="006666"/>
        </a:solidFill>
        <a:ln w="25400" cap="flat" cmpd="sng" algn="ctr">
          <a:noFill/>
          <a:prstDash val="solid"/>
          <a:headEnd type="none" w="med" len="med"/>
          <a:tailEnd type="none" w="med" len="med"/>
        </a:ln>
        <a:effectLst/>
      </xdr:spPr>
      <xdr:txBody>
        <a:bodyPr rot="0" spcFirstLastPara="0" vert="horz" wrap="square" lIns="481132" tIns="128302" rIns="0" bIns="128302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defTabSz="534670">
            <a:defRPr/>
          </a:pPr>
          <a:endParaRPr lang="en-US" sz="2105" b="1" kern="0">
            <a:gradFill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0"/>
            </a:gradFill>
            <a:latin typeface="Century Gothic" panose="020B050202020202020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704850</xdr:colOff>
      <xdr:row>0</xdr:row>
      <xdr:rowOff>85725</xdr:rowOff>
    </xdr:from>
    <xdr:to>
      <xdr:col>11</xdr:col>
      <xdr:colOff>520950</xdr:colOff>
      <xdr:row>2</xdr:row>
      <xdr:rowOff>130425</xdr:rowOff>
    </xdr:to>
    <xdr:sp macro="" textlink="">
      <xdr:nvSpPr>
        <xdr:cNvPr id="40" name="Freeform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EditPoints="1"/>
        </xdr:cNvSpPr>
      </xdr:nvSpPr>
      <xdr:spPr>
        <a:xfrm>
          <a:off x="9258300" y="85725"/>
          <a:ext cx="520700" cy="554990"/>
        </a:xfrm>
        <a:custGeom>
          <a:avLst/>
          <a:gdLst>
            <a:gd name="T0" fmla="*/ 88 w 149"/>
            <a:gd name="T1" fmla="*/ 67 h 149"/>
            <a:gd name="T2" fmla="*/ 65 w 149"/>
            <a:gd name="T3" fmla="*/ 46 h 149"/>
            <a:gd name="T4" fmla="*/ 84 w 149"/>
            <a:gd name="T5" fmla="*/ 46 h 149"/>
            <a:gd name="T6" fmla="*/ 115 w 149"/>
            <a:gd name="T7" fmla="*/ 75 h 149"/>
            <a:gd name="T8" fmla="*/ 84 w 149"/>
            <a:gd name="T9" fmla="*/ 104 h 149"/>
            <a:gd name="T10" fmla="*/ 65 w 149"/>
            <a:gd name="T11" fmla="*/ 104 h 149"/>
            <a:gd name="T12" fmla="*/ 88 w 149"/>
            <a:gd name="T13" fmla="*/ 82 h 149"/>
            <a:gd name="T14" fmla="*/ 36 w 149"/>
            <a:gd name="T15" fmla="*/ 82 h 149"/>
            <a:gd name="T16" fmla="*/ 36 w 149"/>
            <a:gd name="T17" fmla="*/ 67 h 149"/>
            <a:gd name="T18" fmla="*/ 88 w 149"/>
            <a:gd name="T19" fmla="*/ 67 h 149"/>
            <a:gd name="T20" fmla="*/ 74 w 149"/>
            <a:gd name="T21" fmla="*/ 9 h 149"/>
            <a:gd name="T22" fmla="*/ 140 w 149"/>
            <a:gd name="T23" fmla="*/ 75 h 149"/>
            <a:gd name="T24" fmla="*/ 74 w 149"/>
            <a:gd name="T25" fmla="*/ 140 h 149"/>
            <a:gd name="T26" fmla="*/ 9 w 149"/>
            <a:gd name="T27" fmla="*/ 75 h 149"/>
            <a:gd name="T28" fmla="*/ 74 w 149"/>
            <a:gd name="T29" fmla="*/ 9 h 149"/>
            <a:gd name="T30" fmla="*/ 74 w 149"/>
            <a:gd name="T31" fmla="*/ 0 h 149"/>
            <a:gd name="T32" fmla="*/ 0 w 149"/>
            <a:gd name="T33" fmla="*/ 75 h 149"/>
            <a:gd name="T34" fmla="*/ 74 w 149"/>
            <a:gd name="T35" fmla="*/ 149 h 149"/>
            <a:gd name="T36" fmla="*/ 149 w 149"/>
            <a:gd name="T37" fmla="*/ 75 h 149"/>
            <a:gd name="T38" fmla="*/ 74 w 149"/>
            <a:gd name="T39" fmla="*/ 0 h 1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49" h="149">
              <a:moveTo>
                <a:pt x="88" y="67"/>
              </a:moveTo>
              <a:cubicBezTo>
                <a:pt x="65" y="46"/>
                <a:pt x="65" y="46"/>
                <a:pt x="65" y="46"/>
              </a:cubicBezTo>
              <a:cubicBezTo>
                <a:pt x="84" y="46"/>
                <a:pt x="84" y="46"/>
                <a:pt x="84" y="46"/>
              </a:cubicBezTo>
              <a:cubicBezTo>
                <a:pt x="115" y="75"/>
                <a:pt x="115" y="75"/>
                <a:pt x="115" y="75"/>
              </a:cubicBezTo>
              <a:cubicBezTo>
                <a:pt x="84" y="104"/>
                <a:pt x="84" y="104"/>
                <a:pt x="84" y="104"/>
              </a:cubicBezTo>
              <a:cubicBezTo>
                <a:pt x="65" y="104"/>
                <a:pt x="65" y="104"/>
                <a:pt x="65" y="104"/>
              </a:cubicBezTo>
              <a:cubicBezTo>
                <a:pt x="88" y="82"/>
                <a:pt x="88" y="82"/>
                <a:pt x="88" y="82"/>
              </a:cubicBezTo>
              <a:cubicBezTo>
                <a:pt x="36" y="82"/>
                <a:pt x="36" y="82"/>
                <a:pt x="36" y="82"/>
              </a:cubicBezTo>
              <a:cubicBezTo>
                <a:pt x="36" y="67"/>
                <a:pt x="36" y="67"/>
                <a:pt x="36" y="67"/>
              </a:cubicBezTo>
              <a:lnTo>
                <a:pt x="88" y="67"/>
              </a:lnTo>
              <a:close/>
              <a:moveTo>
                <a:pt x="74" y="9"/>
              </a:moveTo>
              <a:cubicBezTo>
                <a:pt x="110" y="9"/>
                <a:pt x="140" y="39"/>
                <a:pt x="140" y="75"/>
              </a:cubicBezTo>
              <a:cubicBezTo>
                <a:pt x="140" y="111"/>
                <a:pt x="110" y="140"/>
                <a:pt x="74" y="140"/>
              </a:cubicBezTo>
              <a:cubicBezTo>
                <a:pt x="38" y="140"/>
                <a:pt x="9" y="111"/>
                <a:pt x="9" y="75"/>
              </a:cubicBezTo>
              <a:cubicBezTo>
                <a:pt x="9" y="39"/>
                <a:pt x="38" y="9"/>
                <a:pt x="74" y="9"/>
              </a:cubicBezTo>
              <a:moveTo>
                <a:pt x="74" y="0"/>
              </a:moveTo>
              <a:cubicBezTo>
                <a:pt x="33" y="0"/>
                <a:pt x="0" y="33"/>
                <a:pt x="0" y="75"/>
              </a:cubicBezTo>
              <a:cubicBezTo>
                <a:pt x="0" y="116"/>
                <a:pt x="33" y="149"/>
                <a:pt x="74" y="149"/>
              </a:cubicBezTo>
              <a:cubicBezTo>
                <a:pt x="116" y="149"/>
                <a:pt x="149" y="116"/>
                <a:pt x="149" y="75"/>
              </a:cubicBezTo>
              <a:cubicBezTo>
                <a:pt x="149" y="33"/>
                <a:pt x="116" y="0"/>
                <a:pt x="74" y="0"/>
              </a:cubicBezTo>
            </a:path>
          </a:pathLst>
        </a:custGeom>
        <a:solidFill>
          <a:srgbClr val="006666"/>
        </a:solidFill>
        <a:ln w="25400" cap="flat" cmpd="sng" algn="ctr">
          <a:noFill/>
          <a:prstDash val="solid"/>
          <a:headEnd type="none" w="med" len="med"/>
          <a:tailEnd type="none" w="med" len="med"/>
        </a:ln>
        <a:effectLst/>
      </xdr:spPr>
      <xdr:txBody>
        <a:bodyPr rot="0" spcFirstLastPara="0" vert="horz" wrap="square" lIns="481132" tIns="128302" rIns="0" bIns="128302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defTabSz="534670">
            <a:defRPr/>
          </a:pPr>
          <a:endParaRPr lang="en-US" sz="2105" b="1" kern="0">
            <a:gradFill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0"/>
            </a:gradFill>
            <a:latin typeface="Century Gothic" panose="020B050202020202020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52916</xdr:colOff>
      <xdr:row>0</xdr:row>
      <xdr:rowOff>123472</xdr:rowOff>
    </xdr:from>
    <xdr:to>
      <xdr:col>16</xdr:col>
      <xdr:colOff>592916</xdr:colOff>
      <xdr:row>1</xdr:row>
      <xdr:rowOff>107847</xdr:rowOff>
    </xdr:to>
    <xdr:sp macro="" textlink="">
      <xdr:nvSpPr>
        <xdr:cNvPr id="40" name="Freeform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Aspect="1" noEditPoints="1"/>
        </xdr:cNvSpPr>
      </xdr:nvSpPr>
      <xdr:spPr>
        <a:xfrm>
          <a:off x="12520930" y="123190"/>
          <a:ext cx="539750" cy="536575"/>
        </a:xfrm>
        <a:custGeom>
          <a:avLst/>
          <a:gdLst>
            <a:gd name="T0" fmla="*/ 88 w 149"/>
            <a:gd name="T1" fmla="*/ 67 h 149"/>
            <a:gd name="T2" fmla="*/ 65 w 149"/>
            <a:gd name="T3" fmla="*/ 46 h 149"/>
            <a:gd name="T4" fmla="*/ 84 w 149"/>
            <a:gd name="T5" fmla="*/ 46 h 149"/>
            <a:gd name="T6" fmla="*/ 115 w 149"/>
            <a:gd name="T7" fmla="*/ 75 h 149"/>
            <a:gd name="T8" fmla="*/ 84 w 149"/>
            <a:gd name="T9" fmla="*/ 104 h 149"/>
            <a:gd name="T10" fmla="*/ 65 w 149"/>
            <a:gd name="T11" fmla="*/ 104 h 149"/>
            <a:gd name="T12" fmla="*/ 88 w 149"/>
            <a:gd name="T13" fmla="*/ 82 h 149"/>
            <a:gd name="T14" fmla="*/ 36 w 149"/>
            <a:gd name="T15" fmla="*/ 82 h 149"/>
            <a:gd name="T16" fmla="*/ 36 w 149"/>
            <a:gd name="T17" fmla="*/ 67 h 149"/>
            <a:gd name="T18" fmla="*/ 88 w 149"/>
            <a:gd name="T19" fmla="*/ 67 h 149"/>
            <a:gd name="T20" fmla="*/ 74 w 149"/>
            <a:gd name="T21" fmla="*/ 9 h 149"/>
            <a:gd name="T22" fmla="*/ 140 w 149"/>
            <a:gd name="T23" fmla="*/ 75 h 149"/>
            <a:gd name="T24" fmla="*/ 74 w 149"/>
            <a:gd name="T25" fmla="*/ 140 h 149"/>
            <a:gd name="T26" fmla="*/ 9 w 149"/>
            <a:gd name="T27" fmla="*/ 75 h 149"/>
            <a:gd name="T28" fmla="*/ 74 w 149"/>
            <a:gd name="T29" fmla="*/ 9 h 149"/>
            <a:gd name="T30" fmla="*/ 74 w 149"/>
            <a:gd name="T31" fmla="*/ 0 h 149"/>
            <a:gd name="T32" fmla="*/ 0 w 149"/>
            <a:gd name="T33" fmla="*/ 75 h 149"/>
            <a:gd name="T34" fmla="*/ 74 w 149"/>
            <a:gd name="T35" fmla="*/ 149 h 149"/>
            <a:gd name="T36" fmla="*/ 149 w 149"/>
            <a:gd name="T37" fmla="*/ 75 h 149"/>
            <a:gd name="T38" fmla="*/ 74 w 149"/>
            <a:gd name="T39" fmla="*/ 0 h 1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49" h="149">
              <a:moveTo>
                <a:pt x="88" y="67"/>
              </a:moveTo>
              <a:cubicBezTo>
                <a:pt x="65" y="46"/>
                <a:pt x="65" y="46"/>
                <a:pt x="65" y="46"/>
              </a:cubicBezTo>
              <a:cubicBezTo>
                <a:pt x="84" y="46"/>
                <a:pt x="84" y="46"/>
                <a:pt x="84" y="46"/>
              </a:cubicBezTo>
              <a:cubicBezTo>
                <a:pt x="115" y="75"/>
                <a:pt x="115" y="75"/>
                <a:pt x="115" y="75"/>
              </a:cubicBezTo>
              <a:cubicBezTo>
                <a:pt x="84" y="104"/>
                <a:pt x="84" y="104"/>
                <a:pt x="84" y="104"/>
              </a:cubicBezTo>
              <a:cubicBezTo>
                <a:pt x="65" y="104"/>
                <a:pt x="65" y="104"/>
                <a:pt x="65" y="104"/>
              </a:cubicBezTo>
              <a:cubicBezTo>
                <a:pt x="88" y="82"/>
                <a:pt x="88" y="82"/>
                <a:pt x="88" y="82"/>
              </a:cubicBezTo>
              <a:cubicBezTo>
                <a:pt x="36" y="82"/>
                <a:pt x="36" y="82"/>
                <a:pt x="36" y="82"/>
              </a:cubicBezTo>
              <a:cubicBezTo>
                <a:pt x="36" y="67"/>
                <a:pt x="36" y="67"/>
                <a:pt x="36" y="67"/>
              </a:cubicBezTo>
              <a:lnTo>
                <a:pt x="88" y="67"/>
              </a:lnTo>
              <a:close/>
              <a:moveTo>
                <a:pt x="74" y="9"/>
              </a:moveTo>
              <a:cubicBezTo>
                <a:pt x="110" y="9"/>
                <a:pt x="140" y="39"/>
                <a:pt x="140" y="75"/>
              </a:cubicBezTo>
              <a:cubicBezTo>
                <a:pt x="140" y="111"/>
                <a:pt x="110" y="140"/>
                <a:pt x="74" y="140"/>
              </a:cubicBezTo>
              <a:cubicBezTo>
                <a:pt x="38" y="140"/>
                <a:pt x="9" y="111"/>
                <a:pt x="9" y="75"/>
              </a:cubicBezTo>
              <a:cubicBezTo>
                <a:pt x="9" y="39"/>
                <a:pt x="38" y="9"/>
                <a:pt x="74" y="9"/>
              </a:cubicBezTo>
              <a:moveTo>
                <a:pt x="74" y="0"/>
              </a:moveTo>
              <a:cubicBezTo>
                <a:pt x="33" y="0"/>
                <a:pt x="0" y="33"/>
                <a:pt x="0" y="75"/>
              </a:cubicBezTo>
              <a:cubicBezTo>
                <a:pt x="0" y="116"/>
                <a:pt x="33" y="149"/>
                <a:pt x="74" y="149"/>
              </a:cubicBezTo>
              <a:cubicBezTo>
                <a:pt x="116" y="149"/>
                <a:pt x="149" y="116"/>
                <a:pt x="149" y="75"/>
              </a:cubicBezTo>
              <a:cubicBezTo>
                <a:pt x="149" y="33"/>
                <a:pt x="116" y="0"/>
                <a:pt x="74" y="0"/>
              </a:cubicBezTo>
            </a:path>
          </a:pathLst>
        </a:custGeom>
        <a:solidFill>
          <a:srgbClr val="006666"/>
        </a:solidFill>
        <a:ln w="25400" cap="flat" cmpd="sng" algn="ctr">
          <a:noFill/>
          <a:prstDash val="solid"/>
          <a:headEnd type="none" w="med" len="med"/>
          <a:tailEnd type="none" w="med" len="med"/>
        </a:ln>
        <a:effectLst/>
      </xdr:spPr>
      <xdr:txBody>
        <a:bodyPr rot="0" spcFirstLastPara="0" vert="horz" wrap="square" lIns="481132" tIns="128302" rIns="0" bIns="128302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defTabSz="534670">
            <a:defRPr/>
          </a:pPr>
          <a:endParaRPr lang="en-US" sz="2105" b="1" kern="0">
            <a:gradFill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0"/>
            </a:gradFill>
            <a:latin typeface="Century Gothic" panose="020B050202020202020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</xdr:rowOff>
    </xdr:from>
    <xdr:to>
      <xdr:col>5</xdr:col>
      <xdr:colOff>9525</xdr:colOff>
      <xdr:row>21</xdr:row>
      <xdr:rowOff>242550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0</xdr:row>
      <xdr:rowOff>142875</xdr:rowOff>
    </xdr:from>
    <xdr:to>
      <xdr:col>4</xdr:col>
      <xdr:colOff>749550</xdr:colOff>
      <xdr:row>2</xdr:row>
      <xdr:rowOff>187575</xdr:rowOff>
    </xdr:to>
    <xdr:sp macro="" textlink="">
      <xdr:nvSpPr>
        <xdr:cNvPr id="45" name="Freeform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EditPoints="1"/>
        </xdr:cNvSpPr>
      </xdr:nvSpPr>
      <xdr:spPr>
        <a:xfrm>
          <a:off x="4400550" y="142875"/>
          <a:ext cx="539750" cy="554990"/>
        </a:xfrm>
        <a:custGeom>
          <a:avLst/>
          <a:gdLst>
            <a:gd name="T0" fmla="*/ 88 w 149"/>
            <a:gd name="T1" fmla="*/ 67 h 149"/>
            <a:gd name="T2" fmla="*/ 65 w 149"/>
            <a:gd name="T3" fmla="*/ 46 h 149"/>
            <a:gd name="T4" fmla="*/ 84 w 149"/>
            <a:gd name="T5" fmla="*/ 46 h 149"/>
            <a:gd name="T6" fmla="*/ 115 w 149"/>
            <a:gd name="T7" fmla="*/ 75 h 149"/>
            <a:gd name="T8" fmla="*/ 84 w 149"/>
            <a:gd name="T9" fmla="*/ 104 h 149"/>
            <a:gd name="T10" fmla="*/ 65 w 149"/>
            <a:gd name="T11" fmla="*/ 104 h 149"/>
            <a:gd name="T12" fmla="*/ 88 w 149"/>
            <a:gd name="T13" fmla="*/ 82 h 149"/>
            <a:gd name="T14" fmla="*/ 36 w 149"/>
            <a:gd name="T15" fmla="*/ 82 h 149"/>
            <a:gd name="T16" fmla="*/ 36 w 149"/>
            <a:gd name="T17" fmla="*/ 67 h 149"/>
            <a:gd name="T18" fmla="*/ 88 w 149"/>
            <a:gd name="T19" fmla="*/ 67 h 149"/>
            <a:gd name="T20" fmla="*/ 74 w 149"/>
            <a:gd name="T21" fmla="*/ 9 h 149"/>
            <a:gd name="T22" fmla="*/ 140 w 149"/>
            <a:gd name="T23" fmla="*/ 75 h 149"/>
            <a:gd name="T24" fmla="*/ 74 w 149"/>
            <a:gd name="T25" fmla="*/ 140 h 149"/>
            <a:gd name="T26" fmla="*/ 9 w 149"/>
            <a:gd name="T27" fmla="*/ 75 h 149"/>
            <a:gd name="T28" fmla="*/ 74 w 149"/>
            <a:gd name="T29" fmla="*/ 9 h 149"/>
            <a:gd name="T30" fmla="*/ 74 w 149"/>
            <a:gd name="T31" fmla="*/ 0 h 149"/>
            <a:gd name="T32" fmla="*/ 0 w 149"/>
            <a:gd name="T33" fmla="*/ 75 h 149"/>
            <a:gd name="T34" fmla="*/ 74 w 149"/>
            <a:gd name="T35" fmla="*/ 149 h 149"/>
            <a:gd name="T36" fmla="*/ 149 w 149"/>
            <a:gd name="T37" fmla="*/ 75 h 149"/>
            <a:gd name="T38" fmla="*/ 74 w 149"/>
            <a:gd name="T39" fmla="*/ 0 h 1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49" h="149">
              <a:moveTo>
                <a:pt x="88" y="67"/>
              </a:moveTo>
              <a:cubicBezTo>
                <a:pt x="65" y="46"/>
                <a:pt x="65" y="46"/>
                <a:pt x="65" y="46"/>
              </a:cubicBezTo>
              <a:cubicBezTo>
                <a:pt x="84" y="46"/>
                <a:pt x="84" y="46"/>
                <a:pt x="84" y="46"/>
              </a:cubicBezTo>
              <a:cubicBezTo>
                <a:pt x="115" y="75"/>
                <a:pt x="115" y="75"/>
                <a:pt x="115" y="75"/>
              </a:cubicBezTo>
              <a:cubicBezTo>
                <a:pt x="84" y="104"/>
                <a:pt x="84" y="104"/>
                <a:pt x="84" y="104"/>
              </a:cubicBezTo>
              <a:cubicBezTo>
                <a:pt x="65" y="104"/>
                <a:pt x="65" y="104"/>
                <a:pt x="65" y="104"/>
              </a:cubicBezTo>
              <a:cubicBezTo>
                <a:pt x="88" y="82"/>
                <a:pt x="88" y="82"/>
                <a:pt x="88" y="82"/>
              </a:cubicBezTo>
              <a:cubicBezTo>
                <a:pt x="36" y="82"/>
                <a:pt x="36" y="82"/>
                <a:pt x="36" y="82"/>
              </a:cubicBezTo>
              <a:cubicBezTo>
                <a:pt x="36" y="67"/>
                <a:pt x="36" y="67"/>
                <a:pt x="36" y="67"/>
              </a:cubicBezTo>
              <a:lnTo>
                <a:pt x="88" y="67"/>
              </a:lnTo>
              <a:close/>
              <a:moveTo>
                <a:pt x="74" y="9"/>
              </a:moveTo>
              <a:cubicBezTo>
                <a:pt x="110" y="9"/>
                <a:pt x="140" y="39"/>
                <a:pt x="140" y="75"/>
              </a:cubicBezTo>
              <a:cubicBezTo>
                <a:pt x="140" y="111"/>
                <a:pt x="110" y="140"/>
                <a:pt x="74" y="140"/>
              </a:cubicBezTo>
              <a:cubicBezTo>
                <a:pt x="38" y="140"/>
                <a:pt x="9" y="111"/>
                <a:pt x="9" y="75"/>
              </a:cubicBezTo>
              <a:cubicBezTo>
                <a:pt x="9" y="39"/>
                <a:pt x="38" y="9"/>
                <a:pt x="74" y="9"/>
              </a:cubicBezTo>
              <a:moveTo>
                <a:pt x="74" y="0"/>
              </a:moveTo>
              <a:cubicBezTo>
                <a:pt x="33" y="0"/>
                <a:pt x="0" y="33"/>
                <a:pt x="0" y="75"/>
              </a:cubicBezTo>
              <a:cubicBezTo>
                <a:pt x="0" y="116"/>
                <a:pt x="33" y="149"/>
                <a:pt x="74" y="149"/>
              </a:cubicBezTo>
              <a:cubicBezTo>
                <a:pt x="116" y="149"/>
                <a:pt x="149" y="116"/>
                <a:pt x="149" y="75"/>
              </a:cubicBezTo>
              <a:cubicBezTo>
                <a:pt x="149" y="33"/>
                <a:pt x="116" y="0"/>
                <a:pt x="74" y="0"/>
              </a:cubicBezTo>
            </a:path>
          </a:pathLst>
        </a:custGeom>
        <a:solidFill>
          <a:srgbClr val="006666"/>
        </a:solidFill>
        <a:ln w="25400" cap="flat" cmpd="sng" algn="ctr">
          <a:noFill/>
          <a:prstDash val="solid"/>
          <a:headEnd type="none" w="med" len="med"/>
          <a:tailEnd type="none" w="med" len="med"/>
        </a:ln>
        <a:effectLst/>
      </xdr:spPr>
      <xdr:txBody>
        <a:bodyPr rot="0" spcFirstLastPara="0" vert="horz" wrap="square" lIns="481132" tIns="128302" rIns="0" bIns="128302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defTabSz="534670">
            <a:defRPr/>
          </a:pPr>
          <a:endParaRPr lang="en-US" sz="2105" b="1" kern="0">
            <a:gradFill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0"/>
            </a:gradFill>
            <a:latin typeface="Century Gothic" panose="020B050202020202020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0</xdr:row>
      <xdr:rowOff>123825</xdr:rowOff>
    </xdr:from>
    <xdr:to>
      <xdr:col>8</xdr:col>
      <xdr:colOff>949575</xdr:colOff>
      <xdr:row>2</xdr:row>
      <xdr:rowOff>168525</xdr:rowOff>
    </xdr:to>
    <xdr:sp macro="" textlink="">
      <xdr:nvSpPr>
        <xdr:cNvPr id="2" name="Freeform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EditPoints="1"/>
        </xdr:cNvSpPr>
      </xdr:nvSpPr>
      <xdr:spPr>
        <a:xfrm>
          <a:off x="6962775" y="123825"/>
          <a:ext cx="539750" cy="554990"/>
        </a:xfrm>
        <a:custGeom>
          <a:avLst/>
          <a:gdLst>
            <a:gd name="T0" fmla="*/ 88 w 149"/>
            <a:gd name="T1" fmla="*/ 67 h 149"/>
            <a:gd name="T2" fmla="*/ 65 w 149"/>
            <a:gd name="T3" fmla="*/ 46 h 149"/>
            <a:gd name="T4" fmla="*/ 84 w 149"/>
            <a:gd name="T5" fmla="*/ 46 h 149"/>
            <a:gd name="T6" fmla="*/ 115 w 149"/>
            <a:gd name="T7" fmla="*/ 75 h 149"/>
            <a:gd name="T8" fmla="*/ 84 w 149"/>
            <a:gd name="T9" fmla="*/ 104 h 149"/>
            <a:gd name="T10" fmla="*/ 65 w 149"/>
            <a:gd name="T11" fmla="*/ 104 h 149"/>
            <a:gd name="T12" fmla="*/ 88 w 149"/>
            <a:gd name="T13" fmla="*/ 82 h 149"/>
            <a:gd name="T14" fmla="*/ 36 w 149"/>
            <a:gd name="T15" fmla="*/ 82 h 149"/>
            <a:gd name="T16" fmla="*/ 36 w 149"/>
            <a:gd name="T17" fmla="*/ 67 h 149"/>
            <a:gd name="T18" fmla="*/ 88 w 149"/>
            <a:gd name="T19" fmla="*/ 67 h 149"/>
            <a:gd name="T20" fmla="*/ 74 w 149"/>
            <a:gd name="T21" fmla="*/ 9 h 149"/>
            <a:gd name="T22" fmla="*/ 140 w 149"/>
            <a:gd name="T23" fmla="*/ 75 h 149"/>
            <a:gd name="T24" fmla="*/ 74 w 149"/>
            <a:gd name="T25" fmla="*/ 140 h 149"/>
            <a:gd name="T26" fmla="*/ 9 w 149"/>
            <a:gd name="T27" fmla="*/ 75 h 149"/>
            <a:gd name="T28" fmla="*/ 74 w 149"/>
            <a:gd name="T29" fmla="*/ 9 h 149"/>
            <a:gd name="T30" fmla="*/ 74 w 149"/>
            <a:gd name="T31" fmla="*/ 0 h 149"/>
            <a:gd name="T32" fmla="*/ 0 w 149"/>
            <a:gd name="T33" fmla="*/ 75 h 149"/>
            <a:gd name="T34" fmla="*/ 74 w 149"/>
            <a:gd name="T35" fmla="*/ 149 h 149"/>
            <a:gd name="T36" fmla="*/ 149 w 149"/>
            <a:gd name="T37" fmla="*/ 75 h 149"/>
            <a:gd name="T38" fmla="*/ 74 w 149"/>
            <a:gd name="T39" fmla="*/ 0 h 1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49" h="149">
              <a:moveTo>
                <a:pt x="88" y="67"/>
              </a:moveTo>
              <a:cubicBezTo>
                <a:pt x="65" y="46"/>
                <a:pt x="65" y="46"/>
                <a:pt x="65" y="46"/>
              </a:cubicBezTo>
              <a:cubicBezTo>
                <a:pt x="84" y="46"/>
                <a:pt x="84" y="46"/>
                <a:pt x="84" y="46"/>
              </a:cubicBezTo>
              <a:cubicBezTo>
                <a:pt x="115" y="75"/>
                <a:pt x="115" y="75"/>
                <a:pt x="115" y="75"/>
              </a:cubicBezTo>
              <a:cubicBezTo>
                <a:pt x="84" y="104"/>
                <a:pt x="84" y="104"/>
                <a:pt x="84" y="104"/>
              </a:cubicBezTo>
              <a:cubicBezTo>
                <a:pt x="65" y="104"/>
                <a:pt x="65" y="104"/>
                <a:pt x="65" y="104"/>
              </a:cubicBezTo>
              <a:cubicBezTo>
                <a:pt x="88" y="82"/>
                <a:pt x="88" y="82"/>
                <a:pt x="88" y="82"/>
              </a:cubicBezTo>
              <a:cubicBezTo>
                <a:pt x="36" y="82"/>
                <a:pt x="36" y="82"/>
                <a:pt x="36" y="82"/>
              </a:cubicBezTo>
              <a:cubicBezTo>
                <a:pt x="36" y="67"/>
                <a:pt x="36" y="67"/>
                <a:pt x="36" y="67"/>
              </a:cubicBezTo>
              <a:lnTo>
                <a:pt x="88" y="67"/>
              </a:lnTo>
              <a:close/>
              <a:moveTo>
                <a:pt x="74" y="9"/>
              </a:moveTo>
              <a:cubicBezTo>
                <a:pt x="110" y="9"/>
                <a:pt x="140" y="39"/>
                <a:pt x="140" y="75"/>
              </a:cubicBezTo>
              <a:cubicBezTo>
                <a:pt x="140" y="111"/>
                <a:pt x="110" y="140"/>
                <a:pt x="74" y="140"/>
              </a:cubicBezTo>
              <a:cubicBezTo>
                <a:pt x="38" y="140"/>
                <a:pt x="9" y="111"/>
                <a:pt x="9" y="75"/>
              </a:cubicBezTo>
              <a:cubicBezTo>
                <a:pt x="9" y="39"/>
                <a:pt x="38" y="9"/>
                <a:pt x="74" y="9"/>
              </a:cubicBezTo>
              <a:moveTo>
                <a:pt x="74" y="0"/>
              </a:moveTo>
              <a:cubicBezTo>
                <a:pt x="33" y="0"/>
                <a:pt x="0" y="33"/>
                <a:pt x="0" y="75"/>
              </a:cubicBezTo>
              <a:cubicBezTo>
                <a:pt x="0" y="116"/>
                <a:pt x="33" y="149"/>
                <a:pt x="74" y="149"/>
              </a:cubicBezTo>
              <a:cubicBezTo>
                <a:pt x="116" y="149"/>
                <a:pt x="149" y="116"/>
                <a:pt x="149" y="75"/>
              </a:cubicBezTo>
              <a:cubicBezTo>
                <a:pt x="149" y="33"/>
                <a:pt x="116" y="0"/>
                <a:pt x="74" y="0"/>
              </a:cubicBezTo>
            </a:path>
          </a:pathLst>
        </a:custGeom>
        <a:solidFill>
          <a:srgbClr val="006666"/>
        </a:solidFill>
        <a:ln w="25400" cap="flat" cmpd="sng" algn="ctr">
          <a:noFill/>
          <a:prstDash val="solid"/>
          <a:headEnd type="none" w="med" len="med"/>
          <a:tailEnd type="none" w="med" len="med"/>
        </a:ln>
        <a:effectLst/>
      </xdr:spPr>
      <xdr:txBody>
        <a:bodyPr rot="0" spcFirstLastPara="0" vert="horz" wrap="square" lIns="481132" tIns="128302" rIns="0" bIns="128302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defTabSz="534670">
            <a:defRPr/>
          </a:pPr>
          <a:endParaRPr lang="en-US" sz="2105" b="1" kern="0">
            <a:gradFill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0"/>
            </a:gradFill>
            <a:latin typeface="Century Gothic" panose="020B050202020202020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952500</xdr:colOff>
      <xdr:row>0</xdr:row>
      <xdr:rowOff>104775</xdr:rowOff>
    </xdr:from>
    <xdr:to>
      <xdr:col>3</xdr:col>
      <xdr:colOff>1492500</xdr:colOff>
      <xdr:row>2</xdr:row>
      <xdr:rowOff>149475</xdr:rowOff>
    </xdr:to>
    <xdr:sp macro="" textlink="">
      <xdr:nvSpPr>
        <xdr:cNvPr id="40" name="Freeform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>
          <a:spLocks noChangeAspect="1" noEditPoints="1"/>
        </xdr:cNvSpPr>
      </xdr:nvSpPr>
      <xdr:spPr>
        <a:xfrm>
          <a:off x="3133725" y="104775"/>
          <a:ext cx="539750" cy="554990"/>
        </a:xfrm>
        <a:custGeom>
          <a:avLst/>
          <a:gdLst>
            <a:gd name="T0" fmla="*/ 88 w 149"/>
            <a:gd name="T1" fmla="*/ 67 h 149"/>
            <a:gd name="T2" fmla="*/ 65 w 149"/>
            <a:gd name="T3" fmla="*/ 46 h 149"/>
            <a:gd name="T4" fmla="*/ 84 w 149"/>
            <a:gd name="T5" fmla="*/ 46 h 149"/>
            <a:gd name="T6" fmla="*/ 115 w 149"/>
            <a:gd name="T7" fmla="*/ 75 h 149"/>
            <a:gd name="T8" fmla="*/ 84 w 149"/>
            <a:gd name="T9" fmla="*/ 104 h 149"/>
            <a:gd name="T10" fmla="*/ 65 w 149"/>
            <a:gd name="T11" fmla="*/ 104 h 149"/>
            <a:gd name="T12" fmla="*/ 88 w 149"/>
            <a:gd name="T13" fmla="*/ 82 h 149"/>
            <a:gd name="T14" fmla="*/ 36 w 149"/>
            <a:gd name="T15" fmla="*/ 82 h 149"/>
            <a:gd name="T16" fmla="*/ 36 w 149"/>
            <a:gd name="T17" fmla="*/ 67 h 149"/>
            <a:gd name="T18" fmla="*/ 88 w 149"/>
            <a:gd name="T19" fmla="*/ 67 h 149"/>
            <a:gd name="T20" fmla="*/ 74 w 149"/>
            <a:gd name="T21" fmla="*/ 9 h 149"/>
            <a:gd name="T22" fmla="*/ 140 w 149"/>
            <a:gd name="T23" fmla="*/ 75 h 149"/>
            <a:gd name="T24" fmla="*/ 74 w 149"/>
            <a:gd name="T25" fmla="*/ 140 h 149"/>
            <a:gd name="T26" fmla="*/ 9 w 149"/>
            <a:gd name="T27" fmla="*/ 75 h 149"/>
            <a:gd name="T28" fmla="*/ 74 w 149"/>
            <a:gd name="T29" fmla="*/ 9 h 149"/>
            <a:gd name="T30" fmla="*/ 74 w 149"/>
            <a:gd name="T31" fmla="*/ 0 h 149"/>
            <a:gd name="T32" fmla="*/ 0 w 149"/>
            <a:gd name="T33" fmla="*/ 75 h 149"/>
            <a:gd name="T34" fmla="*/ 74 w 149"/>
            <a:gd name="T35" fmla="*/ 149 h 149"/>
            <a:gd name="T36" fmla="*/ 149 w 149"/>
            <a:gd name="T37" fmla="*/ 75 h 149"/>
            <a:gd name="T38" fmla="*/ 74 w 149"/>
            <a:gd name="T39" fmla="*/ 0 h 1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49" h="149">
              <a:moveTo>
                <a:pt x="88" y="67"/>
              </a:moveTo>
              <a:cubicBezTo>
                <a:pt x="65" y="46"/>
                <a:pt x="65" y="46"/>
                <a:pt x="65" y="46"/>
              </a:cubicBezTo>
              <a:cubicBezTo>
                <a:pt x="84" y="46"/>
                <a:pt x="84" y="46"/>
                <a:pt x="84" y="46"/>
              </a:cubicBezTo>
              <a:cubicBezTo>
                <a:pt x="115" y="75"/>
                <a:pt x="115" y="75"/>
                <a:pt x="115" y="75"/>
              </a:cubicBezTo>
              <a:cubicBezTo>
                <a:pt x="84" y="104"/>
                <a:pt x="84" y="104"/>
                <a:pt x="84" y="104"/>
              </a:cubicBezTo>
              <a:cubicBezTo>
                <a:pt x="65" y="104"/>
                <a:pt x="65" y="104"/>
                <a:pt x="65" y="104"/>
              </a:cubicBezTo>
              <a:cubicBezTo>
                <a:pt x="88" y="82"/>
                <a:pt x="88" y="82"/>
                <a:pt x="88" y="82"/>
              </a:cubicBezTo>
              <a:cubicBezTo>
                <a:pt x="36" y="82"/>
                <a:pt x="36" y="82"/>
                <a:pt x="36" y="82"/>
              </a:cubicBezTo>
              <a:cubicBezTo>
                <a:pt x="36" y="67"/>
                <a:pt x="36" y="67"/>
                <a:pt x="36" y="67"/>
              </a:cubicBezTo>
              <a:lnTo>
                <a:pt x="88" y="67"/>
              </a:lnTo>
              <a:close/>
              <a:moveTo>
                <a:pt x="74" y="9"/>
              </a:moveTo>
              <a:cubicBezTo>
                <a:pt x="110" y="9"/>
                <a:pt x="140" y="39"/>
                <a:pt x="140" y="75"/>
              </a:cubicBezTo>
              <a:cubicBezTo>
                <a:pt x="140" y="111"/>
                <a:pt x="110" y="140"/>
                <a:pt x="74" y="140"/>
              </a:cubicBezTo>
              <a:cubicBezTo>
                <a:pt x="38" y="140"/>
                <a:pt x="9" y="111"/>
                <a:pt x="9" y="75"/>
              </a:cubicBezTo>
              <a:cubicBezTo>
                <a:pt x="9" y="39"/>
                <a:pt x="38" y="9"/>
                <a:pt x="74" y="9"/>
              </a:cubicBezTo>
              <a:moveTo>
                <a:pt x="74" y="0"/>
              </a:moveTo>
              <a:cubicBezTo>
                <a:pt x="33" y="0"/>
                <a:pt x="0" y="33"/>
                <a:pt x="0" y="75"/>
              </a:cubicBezTo>
              <a:cubicBezTo>
                <a:pt x="0" y="116"/>
                <a:pt x="33" y="149"/>
                <a:pt x="74" y="149"/>
              </a:cubicBezTo>
              <a:cubicBezTo>
                <a:pt x="116" y="149"/>
                <a:pt x="149" y="116"/>
                <a:pt x="149" y="75"/>
              </a:cubicBezTo>
              <a:cubicBezTo>
                <a:pt x="149" y="33"/>
                <a:pt x="116" y="0"/>
                <a:pt x="74" y="0"/>
              </a:cubicBezTo>
            </a:path>
          </a:pathLst>
        </a:custGeom>
        <a:solidFill>
          <a:srgbClr val="006666"/>
        </a:solidFill>
        <a:ln w="25400" cap="flat" cmpd="sng" algn="ctr">
          <a:noFill/>
          <a:prstDash val="solid"/>
          <a:headEnd type="none" w="med" len="med"/>
          <a:tailEnd type="none" w="med" len="med"/>
        </a:ln>
        <a:effectLst/>
      </xdr:spPr>
      <xdr:txBody>
        <a:bodyPr rot="0" spcFirstLastPara="0" vert="horz" wrap="square" lIns="481132" tIns="128302" rIns="0" bIns="128302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defTabSz="534670">
            <a:defRPr/>
          </a:pPr>
          <a:endParaRPr lang="en-US" sz="2105" b="1" kern="0">
            <a:gradFill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0"/>
            </a:gradFill>
            <a:latin typeface="Century Gothic" panose="020B050202020202020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438150</xdr:colOff>
      <xdr:row>0</xdr:row>
      <xdr:rowOff>123825</xdr:rowOff>
    </xdr:from>
    <xdr:to>
      <xdr:col>17</xdr:col>
      <xdr:colOff>292350</xdr:colOff>
      <xdr:row>2</xdr:row>
      <xdr:rowOff>168525</xdr:rowOff>
    </xdr:to>
    <xdr:sp macro="" textlink="">
      <xdr:nvSpPr>
        <xdr:cNvPr id="40" name="Freeform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SpPr>
          <a:spLocks noChangeAspect="1" noEditPoints="1"/>
        </xdr:cNvSpPr>
      </xdr:nvSpPr>
      <xdr:spPr>
        <a:xfrm>
          <a:off x="13230225" y="123825"/>
          <a:ext cx="539750" cy="554990"/>
        </a:xfrm>
        <a:custGeom>
          <a:avLst/>
          <a:gdLst>
            <a:gd name="T0" fmla="*/ 88 w 149"/>
            <a:gd name="T1" fmla="*/ 67 h 149"/>
            <a:gd name="T2" fmla="*/ 65 w 149"/>
            <a:gd name="T3" fmla="*/ 46 h 149"/>
            <a:gd name="T4" fmla="*/ 84 w 149"/>
            <a:gd name="T5" fmla="*/ 46 h 149"/>
            <a:gd name="T6" fmla="*/ 115 w 149"/>
            <a:gd name="T7" fmla="*/ 75 h 149"/>
            <a:gd name="T8" fmla="*/ 84 w 149"/>
            <a:gd name="T9" fmla="*/ 104 h 149"/>
            <a:gd name="T10" fmla="*/ 65 w 149"/>
            <a:gd name="T11" fmla="*/ 104 h 149"/>
            <a:gd name="T12" fmla="*/ 88 w 149"/>
            <a:gd name="T13" fmla="*/ 82 h 149"/>
            <a:gd name="T14" fmla="*/ 36 w 149"/>
            <a:gd name="T15" fmla="*/ 82 h 149"/>
            <a:gd name="T16" fmla="*/ 36 w 149"/>
            <a:gd name="T17" fmla="*/ 67 h 149"/>
            <a:gd name="T18" fmla="*/ 88 w 149"/>
            <a:gd name="T19" fmla="*/ 67 h 149"/>
            <a:gd name="T20" fmla="*/ 74 w 149"/>
            <a:gd name="T21" fmla="*/ 9 h 149"/>
            <a:gd name="T22" fmla="*/ 140 w 149"/>
            <a:gd name="T23" fmla="*/ 75 h 149"/>
            <a:gd name="T24" fmla="*/ 74 w 149"/>
            <a:gd name="T25" fmla="*/ 140 h 149"/>
            <a:gd name="T26" fmla="*/ 9 w 149"/>
            <a:gd name="T27" fmla="*/ 75 h 149"/>
            <a:gd name="T28" fmla="*/ 74 w 149"/>
            <a:gd name="T29" fmla="*/ 9 h 149"/>
            <a:gd name="T30" fmla="*/ 74 w 149"/>
            <a:gd name="T31" fmla="*/ 0 h 149"/>
            <a:gd name="T32" fmla="*/ 0 w 149"/>
            <a:gd name="T33" fmla="*/ 75 h 149"/>
            <a:gd name="T34" fmla="*/ 74 w 149"/>
            <a:gd name="T35" fmla="*/ 149 h 149"/>
            <a:gd name="T36" fmla="*/ 149 w 149"/>
            <a:gd name="T37" fmla="*/ 75 h 149"/>
            <a:gd name="T38" fmla="*/ 74 w 149"/>
            <a:gd name="T39" fmla="*/ 0 h 1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</a:cxnLst>
          <a:rect l="0" t="0" r="r" b="b"/>
          <a:pathLst>
            <a:path w="149" h="149">
              <a:moveTo>
                <a:pt x="88" y="67"/>
              </a:moveTo>
              <a:cubicBezTo>
                <a:pt x="65" y="46"/>
                <a:pt x="65" y="46"/>
                <a:pt x="65" y="46"/>
              </a:cubicBezTo>
              <a:cubicBezTo>
                <a:pt x="84" y="46"/>
                <a:pt x="84" y="46"/>
                <a:pt x="84" y="46"/>
              </a:cubicBezTo>
              <a:cubicBezTo>
                <a:pt x="115" y="75"/>
                <a:pt x="115" y="75"/>
                <a:pt x="115" y="75"/>
              </a:cubicBezTo>
              <a:cubicBezTo>
                <a:pt x="84" y="104"/>
                <a:pt x="84" y="104"/>
                <a:pt x="84" y="104"/>
              </a:cubicBezTo>
              <a:cubicBezTo>
                <a:pt x="65" y="104"/>
                <a:pt x="65" y="104"/>
                <a:pt x="65" y="104"/>
              </a:cubicBezTo>
              <a:cubicBezTo>
                <a:pt x="88" y="82"/>
                <a:pt x="88" y="82"/>
                <a:pt x="88" y="82"/>
              </a:cubicBezTo>
              <a:cubicBezTo>
                <a:pt x="36" y="82"/>
                <a:pt x="36" y="82"/>
                <a:pt x="36" y="82"/>
              </a:cubicBezTo>
              <a:cubicBezTo>
                <a:pt x="36" y="67"/>
                <a:pt x="36" y="67"/>
                <a:pt x="36" y="67"/>
              </a:cubicBezTo>
              <a:lnTo>
                <a:pt x="88" y="67"/>
              </a:lnTo>
              <a:close/>
              <a:moveTo>
                <a:pt x="74" y="9"/>
              </a:moveTo>
              <a:cubicBezTo>
                <a:pt x="110" y="9"/>
                <a:pt x="140" y="39"/>
                <a:pt x="140" y="75"/>
              </a:cubicBezTo>
              <a:cubicBezTo>
                <a:pt x="140" y="111"/>
                <a:pt x="110" y="140"/>
                <a:pt x="74" y="140"/>
              </a:cubicBezTo>
              <a:cubicBezTo>
                <a:pt x="38" y="140"/>
                <a:pt x="9" y="111"/>
                <a:pt x="9" y="75"/>
              </a:cubicBezTo>
              <a:cubicBezTo>
                <a:pt x="9" y="39"/>
                <a:pt x="38" y="9"/>
                <a:pt x="74" y="9"/>
              </a:cubicBezTo>
              <a:moveTo>
                <a:pt x="74" y="0"/>
              </a:moveTo>
              <a:cubicBezTo>
                <a:pt x="33" y="0"/>
                <a:pt x="0" y="33"/>
                <a:pt x="0" y="75"/>
              </a:cubicBezTo>
              <a:cubicBezTo>
                <a:pt x="0" y="116"/>
                <a:pt x="33" y="149"/>
                <a:pt x="74" y="149"/>
              </a:cubicBezTo>
              <a:cubicBezTo>
                <a:pt x="116" y="149"/>
                <a:pt x="149" y="116"/>
                <a:pt x="149" y="75"/>
              </a:cubicBezTo>
              <a:cubicBezTo>
                <a:pt x="149" y="33"/>
                <a:pt x="116" y="0"/>
                <a:pt x="74" y="0"/>
              </a:cubicBezTo>
            </a:path>
          </a:pathLst>
        </a:custGeom>
        <a:solidFill>
          <a:srgbClr val="006666"/>
        </a:solidFill>
        <a:ln w="25400" cap="flat" cmpd="sng" algn="ctr">
          <a:noFill/>
          <a:prstDash val="solid"/>
          <a:headEnd type="none" w="med" len="med"/>
          <a:tailEnd type="none" w="med" len="med"/>
        </a:ln>
        <a:effectLst/>
      </xdr:spPr>
      <xdr:txBody>
        <a:bodyPr rot="0" spcFirstLastPara="0" vert="horz" wrap="square" lIns="481132" tIns="128302" rIns="0" bIns="128302" numCol="1" spcCol="0" rtlCol="0" fromWordArt="0" anchor="ctr" anchorCtr="0" forceAA="0" compatLnSpc="1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defTabSz="534670">
            <a:defRPr/>
          </a:pPr>
          <a:endParaRPr lang="en-US" sz="2105" b="1" kern="0">
            <a:gradFill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0"/>
            </a:gradFill>
            <a:latin typeface="Century Gothic" panose="020B050202020202020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&#8212;&#8212;&#26149;&#31179;&#35270;&#35273;/&#23453;&#36125;&#23567;&#23617;/X-&#36164;&#26009;/&#22270;&#34920;/&#21253;&#22270;&#32593;_468826&#26597;&#35810;&#33258;&#21160;&#29983;&#25104;&#24037;&#36164;&#34920;&#31649;&#29702;&#31995;&#32479;Excel&#34920;&#26684;/5a12ad21787f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页"/>
      <sheetName val="查询"/>
      <sheetName val="工资表"/>
      <sheetName val="工资条"/>
      <sheetName val="说明"/>
      <sheetName val="后台数据库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L5:N6"/>
  <sheetViews>
    <sheetView tabSelected="1" workbookViewId="0">
      <selection activeCell="T19" sqref="T19"/>
    </sheetView>
  </sheetViews>
  <sheetFormatPr defaultColWidth="9" defaultRowHeight="20.100000000000001" customHeight="1" x14ac:dyDescent="0.3"/>
  <cols>
    <col min="1" max="16384" width="9" style="116"/>
  </cols>
  <sheetData>
    <row r="5" spans="12:14" ht="20.100000000000001" customHeight="1" x14ac:dyDescent="0.3">
      <c r="L5" s="117">
        <f ca="1">NOW()</f>
        <v>43424.686191782406</v>
      </c>
      <c r="M5" s="117"/>
      <c r="N5" s="117"/>
    </row>
    <row r="6" spans="12:14" ht="20.100000000000001" customHeight="1" x14ac:dyDescent="0.3">
      <c r="L6" s="117"/>
      <c r="M6" s="117"/>
      <c r="N6" s="117"/>
    </row>
  </sheetData>
  <mergeCells count="1">
    <mergeCell ref="L5:N6"/>
  </mergeCells>
  <phoneticPr fontId="28" type="noConversion"/>
  <printOptions horizontalCentered="1"/>
  <pageMargins left="0.196850393700787" right="0.196850393700787" top="0.78740157480314998" bottom="0.39370078740157499" header="0.31496062992126" footer="0.31496062992126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G22"/>
  <sheetViews>
    <sheetView workbookViewId="0">
      <selection activeCell="K7" sqref="K7"/>
    </sheetView>
  </sheetViews>
  <sheetFormatPr defaultColWidth="9" defaultRowHeight="17.25" x14ac:dyDescent="0.3"/>
  <cols>
    <col min="1" max="1" width="9" style="25"/>
    <col min="2" max="3" width="3.625" style="25" customWidth="1"/>
    <col min="4" max="4" width="13" style="25" customWidth="1"/>
    <col min="5" max="6" width="9" style="25"/>
    <col min="7" max="7" width="12.5" style="25" customWidth="1"/>
    <col min="8" max="16384" width="9" style="25"/>
  </cols>
  <sheetData>
    <row r="1" spans="2:7" x14ac:dyDescent="0.3">
      <c r="B1" s="26" t="s">
        <v>95</v>
      </c>
      <c r="C1" s="26"/>
      <c r="D1" s="26"/>
      <c r="E1" s="26"/>
      <c r="F1" s="26"/>
      <c r="G1" s="26"/>
    </row>
    <row r="2" spans="2:7" x14ac:dyDescent="0.3">
      <c r="B2" s="26"/>
      <c r="C2" s="26"/>
      <c r="D2" s="26"/>
      <c r="E2" s="26"/>
      <c r="F2" s="26"/>
      <c r="G2" s="26"/>
    </row>
    <row r="3" spans="2:7" x14ac:dyDescent="0.3">
      <c r="B3" s="26"/>
      <c r="C3" s="26" t="s">
        <v>96</v>
      </c>
      <c r="D3" s="26"/>
      <c r="E3" s="26"/>
      <c r="F3" s="26"/>
      <c r="G3" s="27">
        <f ca="1">工资明细表!L24</f>
        <v>119833</v>
      </c>
    </row>
    <row r="4" spans="2:7" x14ac:dyDescent="0.3">
      <c r="B4" s="26"/>
      <c r="C4" s="26"/>
      <c r="D4" s="26" t="s">
        <v>97</v>
      </c>
      <c r="E4" s="26"/>
      <c r="F4" s="26"/>
      <c r="G4" s="27">
        <f ca="1">工资明细表!L24</f>
        <v>119833</v>
      </c>
    </row>
    <row r="5" spans="2:7" x14ac:dyDescent="0.3">
      <c r="B5" s="26"/>
      <c r="C5" s="26"/>
      <c r="D5" s="26"/>
      <c r="E5" s="26"/>
      <c r="F5" s="26"/>
      <c r="G5" s="27"/>
    </row>
    <row r="6" spans="2:7" x14ac:dyDescent="0.3">
      <c r="B6" s="26"/>
      <c r="C6" s="26"/>
      <c r="D6" s="26"/>
      <c r="E6" s="26"/>
      <c r="F6" s="26"/>
      <c r="G6" s="27"/>
    </row>
    <row r="7" spans="2:7" x14ac:dyDescent="0.3">
      <c r="B7" s="26" t="s">
        <v>98</v>
      </c>
      <c r="C7" s="26"/>
      <c r="D7" s="26"/>
      <c r="E7" s="26"/>
      <c r="F7" s="26"/>
      <c r="G7" s="27"/>
    </row>
    <row r="8" spans="2:7" x14ac:dyDescent="0.3">
      <c r="B8" s="26"/>
      <c r="C8" s="26"/>
      <c r="D8" s="26"/>
      <c r="E8" s="26"/>
      <c r="F8" s="26"/>
      <c r="G8" s="27"/>
    </row>
    <row r="9" spans="2:7" x14ac:dyDescent="0.3">
      <c r="B9" s="26"/>
      <c r="C9" s="26" t="s">
        <v>99</v>
      </c>
      <c r="D9" s="26"/>
      <c r="E9" s="26"/>
      <c r="F9" s="26"/>
      <c r="G9" s="27">
        <f ca="1">工资明细表!L24</f>
        <v>119833</v>
      </c>
    </row>
    <row r="10" spans="2:7" x14ac:dyDescent="0.3">
      <c r="B10" s="26"/>
      <c r="C10" s="26"/>
      <c r="D10" s="26" t="s">
        <v>100</v>
      </c>
      <c r="E10" s="26"/>
      <c r="F10" s="26"/>
      <c r="G10" s="27">
        <f ca="1">工资明细表!P24</f>
        <v>102445.52</v>
      </c>
    </row>
    <row r="11" spans="2:7" x14ac:dyDescent="0.3">
      <c r="B11" s="26"/>
      <c r="C11" s="26"/>
      <c r="D11" s="26" t="s">
        <v>101</v>
      </c>
      <c r="E11" s="26"/>
      <c r="F11" s="26"/>
      <c r="G11" s="27">
        <f>工资明细表!N24</f>
        <v>750</v>
      </c>
    </row>
    <row r="12" spans="2:7" x14ac:dyDescent="0.3">
      <c r="B12" s="26"/>
      <c r="C12" s="26"/>
      <c r="D12" s="26" t="s">
        <v>102</v>
      </c>
      <c r="E12" s="26"/>
      <c r="F12" s="26"/>
      <c r="G12" s="27">
        <f ca="1">工资明细表!M24</f>
        <v>3587.4800000000005</v>
      </c>
    </row>
    <row r="13" spans="2:7" x14ac:dyDescent="0.3">
      <c r="B13" s="26"/>
      <c r="C13" s="26"/>
      <c r="D13" s="26" t="s">
        <v>103</v>
      </c>
      <c r="E13" s="26"/>
      <c r="F13" s="26"/>
      <c r="G13" s="27">
        <f ca="1">工资明细表!O24</f>
        <v>13050</v>
      </c>
    </row>
    <row r="14" spans="2:7" x14ac:dyDescent="0.3">
      <c r="B14" s="26"/>
      <c r="C14" s="26"/>
      <c r="D14" s="26"/>
      <c r="E14" s="26"/>
      <c r="F14" s="26"/>
      <c r="G14" s="27"/>
    </row>
    <row r="15" spans="2:7" x14ac:dyDescent="0.3">
      <c r="B15" s="26"/>
      <c r="C15" s="26"/>
      <c r="D15" s="26"/>
      <c r="E15" s="26"/>
      <c r="F15" s="26"/>
      <c r="G15" s="27"/>
    </row>
    <row r="16" spans="2:7" x14ac:dyDescent="0.3">
      <c r="B16" s="26" t="s">
        <v>104</v>
      </c>
      <c r="C16" s="26"/>
      <c r="D16" s="26"/>
      <c r="E16" s="26"/>
      <c r="F16" s="26"/>
      <c r="G16" s="27"/>
    </row>
    <row r="17" spans="2:7" x14ac:dyDescent="0.3">
      <c r="B17" s="26"/>
      <c r="C17" s="26"/>
      <c r="D17" s="26"/>
      <c r="E17" s="26"/>
      <c r="F17" s="26"/>
      <c r="G17" s="27"/>
    </row>
    <row r="18" spans="2:7" x14ac:dyDescent="0.3">
      <c r="B18" s="26"/>
      <c r="C18" s="26" t="s">
        <v>105</v>
      </c>
      <c r="D18" s="26"/>
      <c r="E18" s="26"/>
      <c r="F18" s="26"/>
      <c r="G18" s="27">
        <f>工资明细表!N24</f>
        <v>750</v>
      </c>
    </row>
    <row r="19" spans="2:7" x14ac:dyDescent="0.3">
      <c r="B19" s="26"/>
      <c r="C19" s="26" t="s">
        <v>102</v>
      </c>
      <c r="D19" s="26"/>
      <c r="E19" s="26"/>
      <c r="F19" s="26"/>
      <c r="G19" s="27">
        <f ca="1">工资明细表!M24</f>
        <v>3587.4800000000005</v>
      </c>
    </row>
    <row r="20" spans="2:7" x14ac:dyDescent="0.3">
      <c r="B20" s="26"/>
      <c r="C20" s="26" t="s">
        <v>103</v>
      </c>
      <c r="D20" s="26"/>
      <c r="E20" s="26"/>
      <c r="F20" s="26"/>
      <c r="G20" s="27">
        <f ca="1">工资明细表!O24</f>
        <v>13050</v>
      </c>
    </row>
    <row r="21" spans="2:7" x14ac:dyDescent="0.3">
      <c r="B21" s="26"/>
      <c r="C21" s="26"/>
      <c r="D21" s="26" t="s">
        <v>106</v>
      </c>
      <c r="E21" s="26"/>
      <c r="F21" s="26"/>
      <c r="G21" s="27">
        <f ca="1">SUM(G18:G20)</f>
        <v>17387.48</v>
      </c>
    </row>
    <row r="22" spans="2:7" x14ac:dyDescent="0.3">
      <c r="B22" s="26"/>
      <c r="C22" s="26"/>
      <c r="D22" s="26"/>
      <c r="E22" s="26"/>
      <c r="F22" s="26"/>
      <c r="G22" s="26"/>
    </row>
  </sheetData>
  <phoneticPr fontId="28" type="noConversion"/>
  <printOptions horizontalCentered="1"/>
  <pageMargins left="0.39370078740157499" right="0.39370078740157499" top="1.1811023622047201" bottom="0.78740157480314998" header="0.31496062992126" footer="0.31496062992126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H20"/>
  <sheetViews>
    <sheetView workbookViewId="0">
      <selection activeCell="H10" sqref="H10"/>
    </sheetView>
  </sheetViews>
  <sheetFormatPr defaultColWidth="9" defaultRowHeight="24.95" customHeight="1" x14ac:dyDescent="0.2"/>
  <cols>
    <col min="1" max="1" width="5.625" style="1" customWidth="1"/>
    <col min="2" max="2" width="35.625" style="1" customWidth="1"/>
    <col min="3" max="3" width="60.625" style="1" customWidth="1"/>
    <col min="4" max="4" width="11.75" style="1" customWidth="1"/>
    <col min="5" max="16384" width="9" style="1"/>
  </cols>
  <sheetData>
    <row r="1" spans="1:8" ht="24.95" customHeight="1" x14ac:dyDescent="0.2">
      <c r="A1" s="136" t="s">
        <v>107</v>
      </c>
      <c r="B1" s="136"/>
      <c r="C1" s="136"/>
      <c r="D1" s="136"/>
    </row>
    <row r="2" spans="1:8" ht="24.95" customHeight="1" x14ac:dyDescent="0.2">
      <c r="A2" s="136"/>
      <c r="B2" s="136"/>
      <c r="C2" s="136"/>
      <c r="D2" s="136"/>
    </row>
    <row r="3" spans="1:8" ht="24.95" customHeight="1" x14ac:dyDescent="0.2">
      <c r="A3" s="3"/>
      <c r="B3" s="4"/>
      <c r="C3" s="4"/>
      <c r="D3" s="4"/>
    </row>
    <row r="4" spans="1:8" ht="24.95" customHeight="1" x14ac:dyDescent="0.2">
      <c r="A4" s="5" t="s">
        <v>1</v>
      </c>
      <c r="B4" s="6" t="s">
        <v>108</v>
      </c>
      <c r="C4" s="6" t="s">
        <v>109</v>
      </c>
      <c r="D4" s="7" t="s">
        <v>90</v>
      </c>
    </row>
    <row r="5" spans="1:8" ht="24.95" customHeight="1" x14ac:dyDescent="0.2">
      <c r="A5" s="8">
        <f>ROW()-4</f>
        <v>1</v>
      </c>
      <c r="B5" s="9" t="s">
        <v>110</v>
      </c>
      <c r="C5" s="10"/>
      <c r="D5" s="11"/>
    </row>
    <row r="6" spans="1:8" ht="39.950000000000003" customHeight="1" x14ac:dyDescent="0.2">
      <c r="A6" s="8">
        <f t="shared" ref="A6:A15" si="0">ROW()-4</f>
        <v>2</v>
      </c>
      <c r="B6" s="9" t="s">
        <v>111</v>
      </c>
      <c r="C6" s="10"/>
      <c r="D6" s="11"/>
    </row>
    <row r="7" spans="1:8" ht="35.1" customHeight="1" x14ac:dyDescent="0.2">
      <c r="A7" s="8">
        <f t="shared" si="0"/>
        <v>3</v>
      </c>
      <c r="B7" s="12" t="s">
        <v>112</v>
      </c>
      <c r="C7" s="10" t="s">
        <v>113</v>
      </c>
      <c r="D7" s="11"/>
    </row>
    <row r="8" spans="1:8" ht="35.1" customHeight="1" x14ac:dyDescent="0.2">
      <c r="A8" s="8">
        <f t="shared" si="0"/>
        <v>4</v>
      </c>
      <c r="B8" s="12" t="s">
        <v>114</v>
      </c>
      <c r="C8" s="10" t="s">
        <v>115</v>
      </c>
      <c r="D8" s="11"/>
    </row>
    <row r="9" spans="1:8" ht="35.1" customHeight="1" x14ac:dyDescent="0.2">
      <c r="A9" s="8">
        <f t="shared" si="0"/>
        <v>5</v>
      </c>
      <c r="B9" s="12" t="s">
        <v>116</v>
      </c>
      <c r="C9" s="10" t="s">
        <v>117</v>
      </c>
      <c r="D9" s="11"/>
    </row>
    <row r="10" spans="1:8" ht="50.1" customHeight="1" x14ac:dyDescent="0.2">
      <c r="A10" s="8">
        <f t="shared" si="0"/>
        <v>6</v>
      </c>
      <c r="B10" s="12" t="s">
        <v>118</v>
      </c>
      <c r="C10" s="10" t="s">
        <v>119</v>
      </c>
      <c r="D10" s="13"/>
    </row>
    <row r="11" spans="1:8" ht="35.1" customHeight="1" x14ac:dyDescent="0.2">
      <c r="A11" s="8">
        <f t="shared" si="0"/>
        <v>7</v>
      </c>
      <c r="B11" s="12" t="s">
        <v>120</v>
      </c>
      <c r="C11" s="10" t="s">
        <v>121</v>
      </c>
      <c r="D11" s="13"/>
    </row>
    <row r="12" spans="1:8" ht="66" x14ac:dyDescent="0.2">
      <c r="A12" s="8">
        <f t="shared" si="0"/>
        <v>8</v>
      </c>
      <c r="B12" s="9" t="s">
        <v>122</v>
      </c>
      <c r="C12" s="12" t="s">
        <v>123</v>
      </c>
      <c r="D12" s="11"/>
    </row>
    <row r="13" spans="1:8" ht="39.950000000000003" customHeight="1" x14ac:dyDescent="0.2">
      <c r="A13" s="8">
        <f t="shared" si="0"/>
        <v>9</v>
      </c>
      <c r="B13" s="10" t="s">
        <v>124</v>
      </c>
      <c r="C13" s="12" t="s">
        <v>125</v>
      </c>
      <c r="D13" s="14"/>
    </row>
    <row r="14" spans="1:8" ht="39.950000000000003" customHeight="1" x14ac:dyDescent="0.2">
      <c r="A14" s="8">
        <f t="shared" si="0"/>
        <v>10</v>
      </c>
      <c r="B14" s="15"/>
      <c r="C14" s="15"/>
      <c r="D14" s="16"/>
    </row>
    <row r="15" spans="1:8" ht="24.95" customHeight="1" x14ac:dyDescent="0.2">
      <c r="A15" s="17">
        <f t="shared" si="0"/>
        <v>11</v>
      </c>
      <c r="B15" s="18" t="s">
        <v>126</v>
      </c>
      <c r="C15" s="19"/>
      <c r="D15" s="20"/>
      <c r="H15" s="21"/>
    </row>
    <row r="17" spans="2:4" s="2" customFormat="1" ht="24.95" customHeight="1" x14ac:dyDescent="0.2">
      <c r="B17" s="22"/>
      <c r="C17" s="23"/>
      <c r="D17" s="23"/>
    </row>
    <row r="18" spans="2:4" s="2" customFormat="1" ht="24.95" customHeight="1" x14ac:dyDescent="0.2">
      <c r="B18" s="22"/>
      <c r="C18" s="23"/>
      <c r="D18" s="23"/>
    </row>
    <row r="19" spans="2:4" s="2" customFormat="1" ht="24.95" customHeight="1" x14ac:dyDescent="0.2">
      <c r="B19" s="22"/>
      <c r="C19" s="23"/>
      <c r="D19" s="23"/>
    </row>
    <row r="20" spans="2:4" s="2" customFormat="1" ht="24.95" customHeight="1" x14ac:dyDescent="0.2">
      <c r="B20" s="24"/>
      <c r="C20" s="23"/>
      <c r="D20" s="23"/>
    </row>
  </sheetData>
  <mergeCells count="1">
    <mergeCell ref="A1:D2"/>
  </mergeCells>
  <phoneticPr fontId="28" type="noConversion"/>
  <printOptions horizontalCentered="1"/>
  <pageMargins left="0.196850393700787" right="0.196850393700787" top="0.78740157480314998" bottom="0.39370078740157499" header="0.31496062992126" footer="0.31496062992126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3"/>
  <sheetViews>
    <sheetView workbookViewId="0">
      <selection activeCell="J8" sqref="J8"/>
    </sheetView>
  </sheetViews>
  <sheetFormatPr defaultColWidth="9" defaultRowHeight="20.100000000000001" customHeight="1" x14ac:dyDescent="0.2"/>
  <cols>
    <col min="1" max="1" width="11" style="2" customWidth="1"/>
    <col min="2" max="2" width="26.25" style="2" customWidth="1"/>
    <col min="3" max="3" width="12.75" style="2" customWidth="1"/>
    <col min="4" max="4" width="11.875" style="2" customWidth="1"/>
    <col min="5" max="5" width="12.75" style="2" customWidth="1"/>
    <col min="6" max="6" width="11.625" style="2" customWidth="1"/>
    <col min="7" max="16384" width="9" style="2"/>
  </cols>
  <sheetData>
    <row r="1" spans="1:6" ht="20.100000000000001" customHeight="1" x14ac:dyDescent="0.2">
      <c r="A1" s="118" t="s">
        <v>0</v>
      </c>
      <c r="B1" s="118"/>
      <c r="C1" s="118"/>
      <c r="D1" s="118"/>
      <c r="E1" s="118"/>
      <c r="F1" s="118"/>
    </row>
    <row r="2" spans="1:6" ht="20.100000000000001" customHeight="1" x14ac:dyDescent="0.2">
      <c r="A2" s="118"/>
      <c r="B2" s="118"/>
      <c r="C2" s="118"/>
      <c r="D2" s="118"/>
      <c r="E2" s="118"/>
      <c r="F2" s="118"/>
    </row>
    <row r="3" spans="1:6" ht="20.100000000000001" customHeight="1" x14ac:dyDescent="0.2">
      <c r="A3" s="119"/>
      <c r="B3" s="119"/>
      <c r="C3" s="119"/>
      <c r="D3" s="119"/>
      <c r="E3" s="119"/>
      <c r="F3" s="119"/>
    </row>
    <row r="4" spans="1:6" ht="20.100000000000001" customHeight="1" x14ac:dyDescent="0.2">
      <c r="A4" s="32" t="s">
        <v>1</v>
      </c>
      <c r="B4" s="33" t="s">
        <v>2</v>
      </c>
      <c r="C4" s="33" t="s">
        <v>3</v>
      </c>
      <c r="D4" s="33" t="s">
        <v>4</v>
      </c>
      <c r="E4" s="33" t="s">
        <v>5</v>
      </c>
      <c r="F4" s="34" t="s">
        <v>6</v>
      </c>
    </row>
    <row r="5" spans="1:6" ht="20.100000000000001" customHeight="1" x14ac:dyDescent="0.2">
      <c r="A5" s="97">
        <v>1</v>
      </c>
      <c r="B5" s="109" t="s">
        <v>7</v>
      </c>
      <c r="C5" s="91">
        <v>0</v>
      </c>
      <c r="D5" s="110">
        <v>0.03</v>
      </c>
      <c r="E5" s="91">
        <v>0</v>
      </c>
      <c r="F5" s="111">
        <v>3500</v>
      </c>
    </row>
    <row r="6" spans="1:6" ht="20.100000000000001" customHeight="1" x14ac:dyDescent="0.2">
      <c r="A6" s="97">
        <v>2</v>
      </c>
      <c r="B6" s="109" t="s">
        <v>8</v>
      </c>
      <c r="C6" s="91">
        <v>1500</v>
      </c>
      <c r="D6" s="110">
        <v>0.1</v>
      </c>
      <c r="E6" s="91">
        <v>105</v>
      </c>
      <c r="F6" s="111"/>
    </row>
    <row r="7" spans="1:6" ht="20.100000000000001" customHeight="1" x14ac:dyDescent="0.2">
      <c r="A7" s="97">
        <v>3</v>
      </c>
      <c r="B7" s="109" t="s">
        <v>9</v>
      </c>
      <c r="C7" s="91">
        <v>4500</v>
      </c>
      <c r="D7" s="110">
        <v>0.2</v>
      </c>
      <c r="E7" s="91">
        <v>555</v>
      </c>
      <c r="F7" s="111"/>
    </row>
    <row r="8" spans="1:6" ht="20.100000000000001" customHeight="1" x14ac:dyDescent="0.2">
      <c r="A8" s="97">
        <v>4</v>
      </c>
      <c r="B8" s="109" t="s">
        <v>10</v>
      </c>
      <c r="C8" s="91">
        <v>9000</v>
      </c>
      <c r="D8" s="110">
        <v>0.25</v>
      </c>
      <c r="E8" s="91">
        <v>1005</v>
      </c>
      <c r="F8" s="111"/>
    </row>
    <row r="9" spans="1:6" ht="20.100000000000001" customHeight="1" x14ac:dyDescent="0.2">
      <c r="A9" s="97">
        <v>5</v>
      </c>
      <c r="B9" s="109" t="s">
        <v>11</v>
      </c>
      <c r="C9" s="91">
        <v>35000</v>
      </c>
      <c r="D9" s="110">
        <v>0.3</v>
      </c>
      <c r="E9" s="91">
        <v>2755</v>
      </c>
      <c r="F9" s="111"/>
    </row>
    <row r="10" spans="1:6" ht="20.100000000000001" customHeight="1" x14ac:dyDescent="0.2">
      <c r="A10" s="97">
        <v>6</v>
      </c>
      <c r="B10" s="109" t="s">
        <v>12</v>
      </c>
      <c r="C10" s="91">
        <v>55000</v>
      </c>
      <c r="D10" s="110">
        <v>0.35</v>
      </c>
      <c r="E10" s="91">
        <v>5505</v>
      </c>
      <c r="F10" s="111"/>
    </row>
    <row r="11" spans="1:6" ht="20.100000000000001" customHeight="1" x14ac:dyDescent="0.2">
      <c r="A11" s="97">
        <v>7</v>
      </c>
      <c r="B11" s="109" t="s">
        <v>13</v>
      </c>
      <c r="C11" s="91">
        <v>80000</v>
      </c>
      <c r="D11" s="110">
        <v>0.45</v>
      </c>
      <c r="E11" s="91">
        <v>13505</v>
      </c>
      <c r="F11" s="111"/>
    </row>
    <row r="12" spans="1:6" ht="20.100000000000001" customHeight="1" x14ac:dyDescent="0.2">
      <c r="A12" s="97">
        <v>8</v>
      </c>
      <c r="B12" s="112"/>
      <c r="C12" s="112"/>
      <c r="D12" s="112"/>
      <c r="E12" s="112"/>
      <c r="F12" s="113"/>
    </row>
    <row r="13" spans="1:6" ht="20.100000000000001" customHeight="1" x14ac:dyDescent="0.2">
      <c r="A13" s="103">
        <v>9</v>
      </c>
      <c r="B13" s="114"/>
      <c r="C13" s="114"/>
      <c r="D13" s="114"/>
      <c r="E13" s="114"/>
      <c r="F13" s="115"/>
    </row>
  </sheetData>
  <mergeCells count="1">
    <mergeCell ref="A1:F3"/>
  </mergeCells>
  <phoneticPr fontId="28" type="noConversion"/>
  <printOptions horizontalCentered="1"/>
  <pageMargins left="0.196850393700787" right="0.196850393700787" top="0.98425196850393704" bottom="0.59055118110236204" header="0.31496062992126" footer="0.31496062992126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3"/>
  <sheetViews>
    <sheetView workbookViewId="0">
      <selection activeCell="K13" sqref="K13"/>
    </sheetView>
  </sheetViews>
  <sheetFormatPr defaultColWidth="9" defaultRowHeight="20.100000000000001" customHeight="1" x14ac:dyDescent="0.2"/>
  <cols>
    <col min="1" max="1" width="9.75" style="22" customWidth="1"/>
    <col min="2" max="2" width="7.125" style="96" customWidth="1"/>
    <col min="3" max="3" width="11" style="96" customWidth="1"/>
    <col min="4" max="4" width="24.625" style="96" customWidth="1"/>
    <col min="5" max="5" width="14.75" style="96" customWidth="1"/>
    <col min="6" max="7" width="9.75" style="96" customWidth="1"/>
    <col min="8" max="8" width="10.875" style="96" customWidth="1"/>
    <col min="9" max="16384" width="9" style="22"/>
  </cols>
  <sheetData>
    <row r="1" spans="1:8" ht="20.100000000000001" customHeight="1" x14ac:dyDescent="0.2">
      <c r="A1" s="118" t="s">
        <v>14</v>
      </c>
      <c r="B1" s="118"/>
      <c r="C1" s="118"/>
      <c r="D1" s="118"/>
      <c r="E1" s="118"/>
      <c r="F1" s="118"/>
      <c r="G1" s="118"/>
      <c r="H1" s="118"/>
    </row>
    <row r="2" spans="1:8" ht="20.100000000000001" customHeight="1" x14ac:dyDescent="0.2">
      <c r="A2" s="118"/>
      <c r="B2" s="118"/>
      <c r="C2" s="118"/>
      <c r="D2" s="118"/>
      <c r="E2" s="118"/>
      <c r="F2" s="118"/>
      <c r="G2" s="118"/>
      <c r="H2" s="118"/>
    </row>
    <row r="3" spans="1:8" ht="20.100000000000001" customHeight="1" x14ac:dyDescent="0.2">
      <c r="A3" s="119"/>
      <c r="B3" s="119"/>
      <c r="C3" s="119"/>
      <c r="D3" s="119"/>
      <c r="E3" s="119"/>
      <c r="F3" s="119"/>
      <c r="G3" s="119"/>
      <c r="H3" s="119"/>
    </row>
    <row r="4" spans="1:8" s="2" customFormat="1" ht="20.100000000000001" customHeight="1" x14ac:dyDescent="0.2">
      <c r="A4" s="32" t="s">
        <v>15</v>
      </c>
      <c r="B4" s="33" t="s">
        <v>16</v>
      </c>
      <c r="C4" s="33" t="s">
        <v>17</v>
      </c>
      <c r="D4" s="33" t="s">
        <v>18</v>
      </c>
      <c r="E4" s="33" t="s">
        <v>19</v>
      </c>
      <c r="F4" s="33" t="s">
        <v>20</v>
      </c>
      <c r="G4" s="33" t="s">
        <v>21</v>
      </c>
      <c r="H4" s="34" t="s">
        <v>22</v>
      </c>
    </row>
    <row r="5" spans="1:8" ht="20.100000000000001" customHeight="1" x14ac:dyDescent="0.2">
      <c r="A5" s="97">
        <v>16001</v>
      </c>
      <c r="B5" s="98" t="s">
        <v>23</v>
      </c>
      <c r="C5" s="98" t="s">
        <v>24</v>
      </c>
      <c r="D5" s="99" t="s">
        <v>25</v>
      </c>
      <c r="E5" s="100">
        <v>37671</v>
      </c>
      <c r="F5" s="101">
        <v>3300</v>
      </c>
      <c r="G5" s="101">
        <v>2500</v>
      </c>
      <c r="H5" s="102">
        <f ca="1">DATEDIF(E5,首页!$L$5,"y")*50</f>
        <v>750</v>
      </c>
    </row>
    <row r="6" spans="1:8" ht="20.100000000000001" customHeight="1" x14ac:dyDescent="0.2">
      <c r="A6" s="97">
        <v>16002</v>
      </c>
      <c r="B6" s="98" t="s">
        <v>26</v>
      </c>
      <c r="C6" s="98" t="s">
        <v>24</v>
      </c>
      <c r="D6" s="99" t="s">
        <v>27</v>
      </c>
      <c r="E6" s="100">
        <v>36500</v>
      </c>
      <c r="F6" s="101">
        <v>3300</v>
      </c>
      <c r="G6" s="101">
        <v>2900</v>
      </c>
      <c r="H6" s="102">
        <f ca="1">DATEDIF(E6,首页!$L$5,"y")*50</f>
        <v>900</v>
      </c>
    </row>
    <row r="7" spans="1:8" ht="20.100000000000001" customHeight="1" x14ac:dyDescent="0.2">
      <c r="A7" s="97">
        <v>16003</v>
      </c>
      <c r="B7" s="98" t="s">
        <v>28</v>
      </c>
      <c r="C7" s="98" t="s">
        <v>24</v>
      </c>
      <c r="D7" s="99" t="s">
        <v>29</v>
      </c>
      <c r="E7" s="100">
        <v>37952</v>
      </c>
      <c r="F7" s="101">
        <v>1900</v>
      </c>
      <c r="G7" s="101">
        <v>1500</v>
      </c>
      <c r="H7" s="102">
        <f ca="1">DATEDIF(E7,首页!$L$5,"y")*50</f>
        <v>700</v>
      </c>
    </row>
    <row r="8" spans="1:8" ht="20.100000000000001" customHeight="1" x14ac:dyDescent="0.2">
      <c r="A8" s="97">
        <v>16004</v>
      </c>
      <c r="B8" s="98" t="s">
        <v>30</v>
      </c>
      <c r="C8" s="98" t="s">
        <v>24</v>
      </c>
      <c r="D8" s="99" t="s">
        <v>31</v>
      </c>
      <c r="E8" s="100">
        <v>38557</v>
      </c>
      <c r="F8" s="101">
        <v>1300</v>
      </c>
      <c r="G8" s="101">
        <v>3300</v>
      </c>
      <c r="H8" s="102">
        <f ca="1">DATEDIF(E8,首页!$L$5,"y")*50</f>
        <v>650</v>
      </c>
    </row>
    <row r="9" spans="1:8" ht="20.100000000000001" customHeight="1" x14ac:dyDescent="0.2">
      <c r="A9" s="97">
        <v>16005</v>
      </c>
      <c r="B9" s="98" t="s">
        <v>32</v>
      </c>
      <c r="C9" s="98" t="s">
        <v>33</v>
      </c>
      <c r="D9" s="99" t="s">
        <v>34</v>
      </c>
      <c r="E9" s="100">
        <v>37383</v>
      </c>
      <c r="F9" s="101">
        <v>2000</v>
      </c>
      <c r="G9" s="101">
        <v>3200</v>
      </c>
      <c r="H9" s="102">
        <f ca="1">DATEDIF(E9,首页!$L$5,"y")*50</f>
        <v>800</v>
      </c>
    </row>
    <row r="10" spans="1:8" ht="20.100000000000001" customHeight="1" x14ac:dyDescent="0.2">
      <c r="A10" s="97">
        <v>16006</v>
      </c>
      <c r="B10" s="98" t="s">
        <v>35</v>
      </c>
      <c r="C10" s="98" t="s">
        <v>33</v>
      </c>
      <c r="D10" s="99" t="s">
        <v>36</v>
      </c>
      <c r="E10" s="100">
        <v>37657</v>
      </c>
      <c r="F10" s="101">
        <v>3300</v>
      </c>
      <c r="G10" s="101">
        <v>3200</v>
      </c>
      <c r="H10" s="102">
        <f ca="1">DATEDIF(E10,首页!$L$5,"y")*50</f>
        <v>750</v>
      </c>
    </row>
    <row r="11" spans="1:8" ht="20.100000000000001" customHeight="1" x14ac:dyDescent="0.2">
      <c r="A11" s="97">
        <v>16007</v>
      </c>
      <c r="B11" s="98" t="s">
        <v>37</v>
      </c>
      <c r="C11" s="98" t="s">
        <v>33</v>
      </c>
      <c r="D11" s="99" t="s">
        <v>38</v>
      </c>
      <c r="E11" s="100">
        <v>38412</v>
      </c>
      <c r="F11" s="101">
        <v>2600</v>
      </c>
      <c r="G11" s="101">
        <v>2700</v>
      </c>
      <c r="H11" s="102">
        <f ca="1">DATEDIF(E11,首页!$L$5,"y")*50</f>
        <v>650</v>
      </c>
    </row>
    <row r="12" spans="1:8" ht="20.100000000000001" customHeight="1" x14ac:dyDescent="0.2">
      <c r="A12" s="97">
        <v>16008</v>
      </c>
      <c r="B12" s="98" t="s">
        <v>39</v>
      </c>
      <c r="C12" s="98" t="s">
        <v>33</v>
      </c>
      <c r="D12" s="99" t="s">
        <v>40</v>
      </c>
      <c r="E12" s="100">
        <v>38046</v>
      </c>
      <c r="F12" s="101">
        <v>4000</v>
      </c>
      <c r="G12" s="101">
        <v>3500</v>
      </c>
      <c r="H12" s="102">
        <f ca="1">DATEDIF(E12,首页!$L$5,"y")*50</f>
        <v>700</v>
      </c>
    </row>
    <row r="13" spans="1:8" ht="20.100000000000001" customHeight="1" x14ac:dyDescent="0.2">
      <c r="A13" s="97">
        <v>16009</v>
      </c>
      <c r="B13" s="98" t="s">
        <v>41</v>
      </c>
      <c r="C13" s="98" t="s">
        <v>33</v>
      </c>
      <c r="D13" s="99" t="s">
        <v>42</v>
      </c>
      <c r="E13" s="100">
        <v>36816</v>
      </c>
      <c r="F13" s="101">
        <v>2000</v>
      </c>
      <c r="G13" s="101">
        <v>2800</v>
      </c>
      <c r="H13" s="102">
        <f ca="1">DATEDIF(E13,首页!$L$5,"y")*50</f>
        <v>900</v>
      </c>
    </row>
    <row r="14" spans="1:8" ht="20.100000000000001" customHeight="1" x14ac:dyDescent="0.2">
      <c r="A14" s="97">
        <v>16010</v>
      </c>
      <c r="B14" s="98" t="s">
        <v>43</v>
      </c>
      <c r="C14" s="98" t="s">
        <v>44</v>
      </c>
      <c r="D14" s="99" t="s">
        <v>45</v>
      </c>
      <c r="E14" s="100">
        <v>38472</v>
      </c>
      <c r="F14" s="101">
        <v>2600</v>
      </c>
      <c r="G14" s="101">
        <v>2800</v>
      </c>
      <c r="H14" s="102">
        <f ca="1">DATEDIF(E14,首页!$L$5,"y")*50</f>
        <v>650</v>
      </c>
    </row>
    <row r="15" spans="1:8" ht="20.100000000000001" customHeight="1" x14ac:dyDescent="0.2">
      <c r="A15" s="97">
        <v>16011</v>
      </c>
      <c r="B15" s="98" t="s">
        <v>46</v>
      </c>
      <c r="C15" s="98" t="s">
        <v>44</v>
      </c>
      <c r="D15" s="99" t="s">
        <v>47</v>
      </c>
      <c r="E15" s="100">
        <v>38421</v>
      </c>
      <c r="F15" s="101">
        <v>4000</v>
      </c>
      <c r="G15" s="101">
        <v>3600</v>
      </c>
      <c r="H15" s="102">
        <f ca="1">DATEDIF(E15,首页!$L$5,"y")*50</f>
        <v>650</v>
      </c>
    </row>
    <row r="16" spans="1:8" ht="20.100000000000001" customHeight="1" x14ac:dyDescent="0.2">
      <c r="A16" s="97">
        <v>16012</v>
      </c>
      <c r="B16" s="98" t="s">
        <v>48</v>
      </c>
      <c r="C16" s="98" t="s">
        <v>44</v>
      </c>
      <c r="D16" s="99" t="s">
        <v>49</v>
      </c>
      <c r="E16" s="100">
        <v>36685</v>
      </c>
      <c r="F16" s="101">
        <v>2000</v>
      </c>
      <c r="G16" s="101">
        <v>2900</v>
      </c>
      <c r="H16" s="102">
        <f ca="1">DATEDIF(E16,首页!$L$5,"y")*50</f>
        <v>900</v>
      </c>
    </row>
    <row r="17" spans="1:8" ht="20.100000000000001" customHeight="1" x14ac:dyDescent="0.2">
      <c r="A17" s="97">
        <v>16013</v>
      </c>
      <c r="B17" s="98" t="s">
        <v>50</v>
      </c>
      <c r="C17" s="98" t="s">
        <v>44</v>
      </c>
      <c r="D17" s="99" t="s">
        <v>51</v>
      </c>
      <c r="E17" s="100">
        <v>37678</v>
      </c>
      <c r="F17" s="101">
        <v>1300</v>
      </c>
      <c r="G17" s="101">
        <v>2900</v>
      </c>
      <c r="H17" s="102">
        <f ca="1">DATEDIF(E17,首页!$L$5,"y")*50</f>
        <v>750</v>
      </c>
    </row>
    <row r="18" spans="1:8" ht="20.100000000000001" customHeight="1" x14ac:dyDescent="0.2">
      <c r="A18" s="97">
        <v>16014</v>
      </c>
      <c r="B18" s="98" t="s">
        <v>52</v>
      </c>
      <c r="C18" s="98" t="s">
        <v>44</v>
      </c>
      <c r="D18" s="99" t="s">
        <v>53</v>
      </c>
      <c r="E18" s="100">
        <v>37365</v>
      </c>
      <c r="F18" s="101">
        <v>3300</v>
      </c>
      <c r="G18" s="101">
        <v>2400</v>
      </c>
      <c r="H18" s="102">
        <f ca="1">DATEDIF(E18,首页!$L$5,"y")*50</f>
        <v>800</v>
      </c>
    </row>
    <row r="19" spans="1:8" ht="20.100000000000001" customHeight="1" x14ac:dyDescent="0.2">
      <c r="A19" s="97">
        <v>16015</v>
      </c>
      <c r="B19" s="98" t="s">
        <v>54</v>
      </c>
      <c r="C19" s="98" t="s">
        <v>55</v>
      </c>
      <c r="D19" s="99" t="s">
        <v>56</v>
      </c>
      <c r="E19" s="100">
        <v>37905</v>
      </c>
      <c r="F19" s="101">
        <v>4000</v>
      </c>
      <c r="G19" s="101">
        <v>3000</v>
      </c>
      <c r="H19" s="102">
        <f ca="1">DATEDIF(E19,首页!$L$5,"y")*50</f>
        <v>750</v>
      </c>
    </row>
    <row r="20" spans="1:8" ht="20.100000000000001" customHeight="1" x14ac:dyDescent="0.2">
      <c r="A20" s="97">
        <v>16016</v>
      </c>
      <c r="B20" s="98" t="s">
        <v>57</v>
      </c>
      <c r="C20" s="98" t="s">
        <v>55</v>
      </c>
      <c r="D20" s="99" t="s">
        <v>58</v>
      </c>
      <c r="E20" s="100">
        <v>37664</v>
      </c>
      <c r="F20" s="101">
        <v>2000</v>
      </c>
      <c r="G20" s="101">
        <v>2800</v>
      </c>
      <c r="H20" s="102">
        <f ca="1">DATEDIF(E20,首页!$L$5,"y")*50</f>
        <v>750</v>
      </c>
    </row>
    <row r="21" spans="1:8" ht="20.100000000000001" customHeight="1" x14ac:dyDescent="0.2">
      <c r="A21" s="97">
        <v>16017</v>
      </c>
      <c r="B21" s="98" t="s">
        <v>59</v>
      </c>
      <c r="C21" s="98" t="s">
        <v>55</v>
      </c>
      <c r="D21" s="99" t="s">
        <v>60</v>
      </c>
      <c r="E21" s="100">
        <v>36525</v>
      </c>
      <c r="F21" s="101">
        <v>1300</v>
      </c>
      <c r="G21" s="101">
        <v>3500</v>
      </c>
      <c r="H21" s="102">
        <f ca="1">DATEDIF(E21,首页!$L$5,"y")*50</f>
        <v>900</v>
      </c>
    </row>
    <row r="22" spans="1:8" ht="20.100000000000001" customHeight="1" x14ac:dyDescent="0.2">
      <c r="A22" s="97">
        <v>16018</v>
      </c>
      <c r="B22" s="98" t="s">
        <v>61</v>
      </c>
      <c r="C22" s="98" t="s">
        <v>55</v>
      </c>
      <c r="D22" s="99" t="s">
        <v>62</v>
      </c>
      <c r="E22" s="100">
        <v>37181</v>
      </c>
      <c r="F22" s="101">
        <v>3300</v>
      </c>
      <c r="G22" s="101">
        <v>3100</v>
      </c>
      <c r="H22" s="102">
        <f ca="1">DATEDIF(E22,首页!$L$5,"y")*50</f>
        <v>850</v>
      </c>
    </row>
    <row r="23" spans="1:8" ht="20.100000000000001" customHeight="1" x14ac:dyDescent="0.2">
      <c r="A23" s="103">
        <v>16019</v>
      </c>
      <c r="B23" s="104" t="s">
        <v>63</v>
      </c>
      <c r="C23" s="104" t="s">
        <v>55</v>
      </c>
      <c r="D23" s="105" t="s">
        <v>64</v>
      </c>
      <c r="E23" s="106">
        <v>38215</v>
      </c>
      <c r="F23" s="107">
        <v>2600</v>
      </c>
      <c r="G23" s="107">
        <v>2500</v>
      </c>
      <c r="H23" s="108">
        <f ca="1">DATEDIF(E23,首页!$L$5,"y")*50</f>
        <v>700</v>
      </c>
    </row>
  </sheetData>
  <mergeCells count="1">
    <mergeCell ref="A1:H3"/>
  </mergeCells>
  <phoneticPr fontId="28" type="noConversion"/>
  <printOptions horizontalCentered="1"/>
  <pageMargins left="0.196850393700787" right="0.196850393700787" top="0.98425196850393704" bottom="0.59055118110236204" header="0.31496062992126" footer="0.3149606299212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24"/>
  <sheetViews>
    <sheetView workbookViewId="0">
      <selection activeCell="L23" sqref="A1:L23"/>
    </sheetView>
  </sheetViews>
  <sheetFormatPr defaultColWidth="9" defaultRowHeight="20.100000000000001" customHeight="1" x14ac:dyDescent="0.2"/>
  <cols>
    <col min="1" max="1" width="9.75" style="22" customWidth="1"/>
    <col min="2" max="2" width="7.125" style="22" customWidth="1"/>
    <col min="3" max="3" width="11" style="22" customWidth="1"/>
    <col min="4" max="4" width="11.875" style="22" customWidth="1"/>
    <col min="5" max="5" width="9.75" style="22" customWidth="1"/>
    <col min="6" max="6" width="11.875" style="22" customWidth="1"/>
    <col min="7" max="9" width="14.125" style="22" customWidth="1"/>
    <col min="10" max="10" width="9.75" style="22" customWidth="1"/>
    <col min="11" max="11" width="8" style="22" customWidth="1"/>
    <col min="12" max="12" width="9.75" style="22" customWidth="1"/>
    <col min="13" max="16384" width="9" style="22"/>
  </cols>
  <sheetData>
    <row r="1" spans="1:12" ht="20.100000000000001" customHeight="1" x14ac:dyDescent="0.2">
      <c r="A1" s="118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20.100000000000001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20.10000000000000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s="2" customFormat="1" ht="20.100000000000001" customHeight="1" x14ac:dyDescent="0.2">
      <c r="A4" s="32" t="s">
        <v>15</v>
      </c>
      <c r="B4" s="33" t="s">
        <v>16</v>
      </c>
      <c r="C4" s="33" t="s">
        <v>17</v>
      </c>
      <c r="D4" s="33" t="s">
        <v>66</v>
      </c>
      <c r="E4" s="33" t="s">
        <v>67</v>
      </c>
      <c r="F4" s="33" t="s">
        <v>68</v>
      </c>
      <c r="G4" s="33" t="s">
        <v>69</v>
      </c>
      <c r="H4" s="33" t="s">
        <v>70</v>
      </c>
      <c r="I4" s="33" t="s">
        <v>71</v>
      </c>
      <c r="J4" s="33" t="s">
        <v>72</v>
      </c>
      <c r="K4" s="33" t="s">
        <v>73</v>
      </c>
      <c r="L4" s="34" t="s">
        <v>74</v>
      </c>
    </row>
    <row r="5" spans="1:12" ht="20.100000000000001" customHeight="1" x14ac:dyDescent="0.2">
      <c r="A5" s="35">
        <f>员工基础资料表!A5</f>
        <v>16001</v>
      </c>
      <c r="B5" s="85" t="str">
        <f>VLOOKUP(A5,员工基础资料表!A:C,2,0)</f>
        <v>卞悦涵</v>
      </c>
      <c r="C5" s="85" t="str">
        <f>VLOOKUP(A5,员工基础资料表!A:C,3,0)</f>
        <v>办公室</v>
      </c>
      <c r="D5" s="86">
        <v>24</v>
      </c>
      <c r="E5" s="86"/>
      <c r="F5" s="87">
        <f>D5-E5</f>
        <v>24</v>
      </c>
      <c r="G5" s="86">
        <v>0.9</v>
      </c>
      <c r="H5" s="86"/>
      <c r="I5" s="86"/>
      <c r="J5" s="91">
        <v>150</v>
      </c>
      <c r="K5" s="91"/>
      <c r="L5" s="92">
        <f ca="1">DATEDIF(员工基础资料表!$E5,首页!$L$5,"y")*45</f>
        <v>675</v>
      </c>
    </row>
    <row r="6" spans="1:12" ht="20.100000000000001" customHeight="1" x14ac:dyDescent="0.2">
      <c r="A6" s="35">
        <f>员工基础资料表!A6</f>
        <v>16002</v>
      </c>
      <c r="B6" s="85" t="str">
        <f>VLOOKUP(A6,员工基础资料表!A:C,2,0)</f>
        <v>陈鸿博</v>
      </c>
      <c r="C6" s="85" t="str">
        <f>VLOOKUP(A6,员工基础资料表!A:C,3,0)</f>
        <v>办公室</v>
      </c>
      <c r="D6" s="86">
        <v>24</v>
      </c>
      <c r="E6" s="86"/>
      <c r="F6" s="87">
        <f t="shared" ref="F6:F23" si="0">D6-E6</f>
        <v>24</v>
      </c>
      <c r="G6" s="86">
        <v>1</v>
      </c>
      <c r="H6" s="86"/>
      <c r="I6" s="86"/>
      <c r="J6" s="91"/>
      <c r="K6" s="91">
        <v>200</v>
      </c>
      <c r="L6" s="92">
        <f ca="1">DATEDIF(员工基础资料表!$E6,首页!$L$5,"y")*45</f>
        <v>810</v>
      </c>
    </row>
    <row r="7" spans="1:12" ht="20.100000000000001" customHeight="1" x14ac:dyDescent="0.2">
      <c r="A7" s="35">
        <f>员工基础资料表!A7</f>
        <v>16003</v>
      </c>
      <c r="B7" s="85" t="str">
        <f>VLOOKUP(A7,员工基础资料表!A:C,2,0)</f>
        <v>陈泽宇</v>
      </c>
      <c r="C7" s="85" t="str">
        <f>VLOOKUP(A7,员工基础资料表!A:C,3,0)</f>
        <v>办公室</v>
      </c>
      <c r="D7" s="86">
        <v>24</v>
      </c>
      <c r="E7" s="86">
        <v>1</v>
      </c>
      <c r="F7" s="87">
        <f t="shared" si="0"/>
        <v>23</v>
      </c>
      <c r="G7" s="86">
        <v>0.95</v>
      </c>
      <c r="H7" s="86"/>
      <c r="I7" s="86"/>
      <c r="J7" s="91"/>
      <c r="K7" s="91"/>
      <c r="L7" s="92">
        <f ca="1">DATEDIF(员工基础资料表!$E7,首页!$L$5,"y")*45</f>
        <v>630</v>
      </c>
    </row>
    <row r="8" spans="1:12" ht="20.100000000000001" customHeight="1" x14ac:dyDescent="0.2">
      <c r="A8" s="35">
        <f>员工基础资料表!A8</f>
        <v>16004</v>
      </c>
      <c r="B8" s="85" t="str">
        <f>VLOOKUP(A8,员工基础资料表!A:C,2,0)</f>
        <v>方艺瞳</v>
      </c>
      <c r="C8" s="85" t="str">
        <f>VLOOKUP(A8,员工基础资料表!A:C,3,0)</f>
        <v>办公室</v>
      </c>
      <c r="D8" s="86">
        <v>24</v>
      </c>
      <c r="E8" s="86"/>
      <c r="F8" s="87">
        <f t="shared" si="0"/>
        <v>24</v>
      </c>
      <c r="G8" s="86">
        <v>0.85</v>
      </c>
      <c r="H8" s="86">
        <v>2</v>
      </c>
      <c r="I8" s="86"/>
      <c r="J8" s="91"/>
      <c r="K8" s="91"/>
      <c r="L8" s="92">
        <f ca="1">DATEDIF(员工基础资料表!$E8,首页!$L$5,"y")*45</f>
        <v>585</v>
      </c>
    </row>
    <row r="9" spans="1:12" ht="20.100000000000001" customHeight="1" x14ac:dyDescent="0.2">
      <c r="A9" s="35">
        <f>员工基础资料表!A9</f>
        <v>16005</v>
      </c>
      <c r="B9" s="85" t="str">
        <f>VLOOKUP(A9,员工基础资料表!A:C,2,0)</f>
        <v>何汶泽</v>
      </c>
      <c r="C9" s="85" t="str">
        <f>VLOOKUP(A9,员工基础资料表!A:C,3,0)</f>
        <v>技术部</v>
      </c>
      <c r="D9" s="86">
        <v>24</v>
      </c>
      <c r="E9" s="86"/>
      <c r="F9" s="87">
        <f t="shared" si="0"/>
        <v>24</v>
      </c>
      <c r="G9" s="86">
        <v>0.88</v>
      </c>
      <c r="H9" s="86"/>
      <c r="I9" s="86"/>
      <c r="J9" s="91">
        <v>150</v>
      </c>
      <c r="K9" s="91"/>
      <c r="L9" s="92">
        <f ca="1">DATEDIF(员工基础资料表!$E9,首页!$L$5,"y")*45</f>
        <v>720</v>
      </c>
    </row>
    <row r="10" spans="1:12" ht="20.100000000000001" customHeight="1" x14ac:dyDescent="0.2">
      <c r="A10" s="35">
        <f>员工基础资料表!A10</f>
        <v>16006</v>
      </c>
      <c r="B10" s="85" t="str">
        <f>VLOOKUP(A10,员工基础资料表!A:C,2,0)</f>
        <v>黄潇雅</v>
      </c>
      <c r="C10" s="85" t="str">
        <f>VLOOKUP(A10,员工基础资料表!A:C,3,0)</f>
        <v>技术部</v>
      </c>
      <c r="D10" s="86">
        <v>24</v>
      </c>
      <c r="E10" s="86">
        <v>5</v>
      </c>
      <c r="F10" s="87">
        <f t="shared" si="0"/>
        <v>19</v>
      </c>
      <c r="G10" s="86">
        <v>0.98</v>
      </c>
      <c r="H10" s="86">
        <v>1</v>
      </c>
      <c r="I10" s="86"/>
      <c r="J10" s="91"/>
      <c r="K10" s="91"/>
      <c r="L10" s="92">
        <f ca="1">DATEDIF(员工基础资料表!$E10,首页!$L$5,"y")*45</f>
        <v>675</v>
      </c>
    </row>
    <row r="11" spans="1:12" ht="20.100000000000001" customHeight="1" x14ac:dyDescent="0.2">
      <c r="A11" s="35">
        <f>员工基础资料表!A11</f>
        <v>16007</v>
      </c>
      <c r="B11" s="85" t="str">
        <f>VLOOKUP(A11,员工基础资料表!A:C,2,0)</f>
        <v>黄梓钰</v>
      </c>
      <c r="C11" s="85" t="str">
        <f>VLOOKUP(A11,员工基础资料表!A:C,3,0)</f>
        <v>技术部</v>
      </c>
      <c r="D11" s="86">
        <v>24</v>
      </c>
      <c r="E11" s="86"/>
      <c r="F11" s="87">
        <f t="shared" si="0"/>
        <v>24</v>
      </c>
      <c r="G11" s="86">
        <v>0.92</v>
      </c>
      <c r="H11" s="86"/>
      <c r="I11" s="86"/>
      <c r="J11" s="91"/>
      <c r="K11" s="91">
        <v>150</v>
      </c>
      <c r="L11" s="92">
        <f ca="1">DATEDIF(员工基础资料表!$E11,首页!$L$5,"y")*45</f>
        <v>585</v>
      </c>
    </row>
    <row r="12" spans="1:12" ht="20.100000000000001" customHeight="1" x14ac:dyDescent="0.2">
      <c r="A12" s="35">
        <f>员工基础资料表!A12</f>
        <v>16008</v>
      </c>
      <c r="B12" s="85" t="str">
        <f>VLOOKUP(A12,员工基础资料表!A:C,2,0)</f>
        <v>吉  言</v>
      </c>
      <c r="C12" s="85" t="str">
        <f>VLOOKUP(A12,员工基础资料表!A:C,3,0)</f>
        <v>技术部</v>
      </c>
      <c r="D12" s="86">
        <v>24</v>
      </c>
      <c r="E12" s="86"/>
      <c r="F12" s="87">
        <f t="shared" si="0"/>
        <v>24</v>
      </c>
      <c r="G12" s="86">
        <v>0.97</v>
      </c>
      <c r="H12" s="86">
        <v>2</v>
      </c>
      <c r="I12" s="86"/>
      <c r="J12" s="91"/>
      <c r="K12" s="91"/>
      <c r="L12" s="92">
        <f ca="1">DATEDIF(员工基础资料表!$E12,首页!$L$5,"y")*45</f>
        <v>630</v>
      </c>
    </row>
    <row r="13" spans="1:12" ht="20.100000000000001" customHeight="1" x14ac:dyDescent="0.2">
      <c r="A13" s="35">
        <f>员工基础资料表!A13</f>
        <v>16009</v>
      </c>
      <c r="B13" s="85" t="str">
        <f>VLOOKUP(A13,员工基础资料表!A:C,2,0)</f>
        <v>蒋鹏博</v>
      </c>
      <c r="C13" s="85" t="str">
        <f>VLOOKUP(A13,员工基础资料表!A:C,3,0)</f>
        <v>技术部</v>
      </c>
      <c r="D13" s="86">
        <v>24</v>
      </c>
      <c r="E13" s="86">
        <v>3</v>
      </c>
      <c r="F13" s="87">
        <f t="shared" si="0"/>
        <v>21</v>
      </c>
      <c r="G13" s="86">
        <v>0.99</v>
      </c>
      <c r="H13" s="86"/>
      <c r="I13" s="86"/>
      <c r="J13" s="91"/>
      <c r="K13" s="91"/>
      <c r="L13" s="92">
        <f ca="1">DATEDIF(员工基础资料表!$E13,首页!$L$5,"y")*45</f>
        <v>810</v>
      </c>
    </row>
    <row r="14" spans="1:12" ht="20.100000000000001" customHeight="1" x14ac:dyDescent="0.2">
      <c r="A14" s="35">
        <f>员工基础资料表!A14</f>
        <v>16010</v>
      </c>
      <c r="B14" s="85" t="str">
        <f>VLOOKUP(A14,员工基础资料表!A:C,2,0)</f>
        <v>李博文</v>
      </c>
      <c r="C14" s="85" t="str">
        <f>VLOOKUP(A14,员工基础资料表!A:C,3,0)</f>
        <v>营销部</v>
      </c>
      <c r="D14" s="86">
        <v>24</v>
      </c>
      <c r="E14" s="86"/>
      <c r="F14" s="87">
        <f t="shared" si="0"/>
        <v>24</v>
      </c>
      <c r="G14" s="86">
        <v>1</v>
      </c>
      <c r="H14" s="86"/>
      <c r="I14" s="86"/>
      <c r="J14" s="91">
        <v>200</v>
      </c>
      <c r="K14" s="91"/>
      <c r="L14" s="92">
        <f ca="1">DATEDIF(员工基础资料表!$E14,首页!$L$5,"y")*45</f>
        <v>585</v>
      </c>
    </row>
    <row r="15" spans="1:12" ht="20.100000000000001" customHeight="1" x14ac:dyDescent="0.2">
      <c r="A15" s="35">
        <f>员工基础资料表!A15</f>
        <v>16011</v>
      </c>
      <c r="B15" s="85" t="str">
        <f>VLOOKUP(A15,员工基础资料表!A:C,2,0)</f>
        <v>李  畅</v>
      </c>
      <c r="C15" s="85" t="str">
        <f>VLOOKUP(A15,员工基础资料表!A:C,3,0)</f>
        <v>营销部</v>
      </c>
      <c r="D15" s="86">
        <v>24</v>
      </c>
      <c r="E15" s="86">
        <v>1</v>
      </c>
      <c r="F15" s="87">
        <f t="shared" si="0"/>
        <v>23</v>
      </c>
      <c r="G15" s="86">
        <v>1</v>
      </c>
      <c r="H15" s="86"/>
      <c r="I15" s="86"/>
      <c r="J15" s="91"/>
      <c r="K15" s="91"/>
      <c r="L15" s="92">
        <f ca="1">DATEDIF(员工基础资料表!$E15,首页!$L$5,"y")*45</f>
        <v>585</v>
      </c>
    </row>
    <row r="16" spans="1:12" ht="20.100000000000001" customHeight="1" x14ac:dyDescent="0.2">
      <c r="A16" s="35">
        <f>员工基础资料表!A16</f>
        <v>16012</v>
      </c>
      <c r="B16" s="85" t="str">
        <f>VLOOKUP(A16,员工基础资料表!A:C,2,0)</f>
        <v>李方宇</v>
      </c>
      <c r="C16" s="85" t="str">
        <f>VLOOKUP(A16,员工基础资料表!A:C,3,0)</f>
        <v>营销部</v>
      </c>
      <c r="D16" s="86">
        <v>24</v>
      </c>
      <c r="E16" s="86"/>
      <c r="F16" s="87">
        <f t="shared" si="0"/>
        <v>24</v>
      </c>
      <c r="G16" s="86">
        <v>0.92</v>
      </c>
      <c r="H16" s="86"/>
      <c r="I16" s="86"/>
      <c r="J16" s="91"/>
      <c r="K16" s="91"/>
      <c r="L16" s="92">
        <f ca="1">DATEDIF(员工基础资料表!$E16,首页!$L$5,"y")*45</f>
        <v>810</v>
      </c>
    </row>
    <row r="17" spans="1:12" ht="20.100000000000001" customHeight="1" x14ac:dyDescent="0.2">
      <c r="A17" s="35">
        <f>员工基础资料表!A17</f>
        <v>16013</v>
      </c>
      <c r="B17" s="85" t="str">
        <f>VLOOKUP(A17,员工基础资料表!A:C,2,0)</f>
        <v>李如好</v>
      </c>
      <c r="C17" s="85" t="str">
        <f>VLOOKUP(A17,员工基础资料表!A:C,3,0)</f>
        <v>营销部</v>
      </c>
      <c r="D17" s="86">
        <v>24</v>
      </c>
      <c r="E17" s="86"/>
      <c r="F17" s="87">
        <f t="shared" si="0"/>
        <v>24</v>
      </c>
      <c r="G17" s="86">
        <v>0.9</v>
      </c>
      <c r="H17" s="86">
        <v>2</v>
      </c>
      <c r="I17" s="86"/>
      <c r="J17" s="91"/>
      <c r="K17" s="91"/>
      <c r="L17" s="92">
        <f ca="1">DATEDIF(员工基础资料表!$E17,首页!$L$5,"y")*45</f>
        <v>675</v>
      </c>
    </row>
    <row r="18" spans="1:12" ht="20.100000000000001" customHeight="1" x14ac:dyDescent="0.2">
      <c r="A18" s="35">
        <f>员工基础资料表!A18</f>
        <v>16014</v>
      </c>
      <c r="B18" s="85" t="str">
        <f>VLOOKUP(A18,员工基础资料表!A:C,2,0)</f>
        <v>李祥瑞</v>
      </c>
      <c r="C18" s="85" t="str">
        <f>VLOOKUP(A18,员工基础资料表!A:C,3,0)</f>
        <v>营销部</v>
      </c>
      <c r="D18" s="86">
        <v>24</v>
      </c>
      <c r="E18" s="86">
        <v>2</v>
      </c>
      <c r="F18" s="87">
        <f t="shared" si="0"/>
        <v>22</v>
      </c>
      <c r="G18" s="86">
        <v>0.95</v>
      </c>
      <c r="H18" s="86"/>
      <c r="I18" s="86"/>
      <c r="J18" s="91"/>
      <c r="K18" s="91">
        <v>200</v>
      </c>
      <c r="L18" s="92">
        <f ca="1">DATEDIF(员工基础资料表!$E18,首页!$L$5,"y")*45</f>
        <v>720</v>
      </c>
    </row>
    <row r="19" spans="1:12" ht="20.100000000000001" customHeight="1" x14ac:dyDescent="0.2">
      <c r="A19" s="35">
        <f>员工基础资料表!A19</f>
        <v>16015</v>
      </c>
      <c r="B19" s="85" t="str">
        <f>VLOOKUP(A19,员工基础资料表!A:C,2,0)</f>
        <v>李宣蓉</v>
      </c>
      <c r="C19" s="85" t="str">
        <f>VLOOKUP(A19,员工基础资料表!A:C,3,0)</f>
        <v>人力资源部</v>
      </c>
      <c r="D19" s="86">
        <v>24</v>
      </c>
      <c r="E19" s="86"/>
      <c r="F19" s="87">
        <f t="shared" si="0"/>
        <v>24</v>
      </c>
      <c r="G19" s="86">
        <v>0.85</v>
      </c>
      <c r="H19" s="86"/>
      <c r="I19" s="86"/>
      <c r="J19" s="91">
        <v>150</v>
      </c>
      <c r="K19" s="91"/>
      <c r="L19" s="92">
        <f ca="1">DATEDIF(员工基础资料表!$E19,首页!$L$5,"y")*45</f>
        <v>675</v>
      </c>
    </row>
    <row r="20" spans="1:12" ht="20.100000000000001" customHeight="1" x14ac:dyDescent="0.2">
      <c r="A20" s="35">
        <f>员工基础资料表!A20</f>
        <v>16016</v>
      </c>
      <c r="B20" s="85" t="str">
        <f>VLOOKUP(A20,员工基础资料表!A:C,2,0)</f>
        <v>李宇泽</v>
      </c>
      <c r="C20" s="85" t="str">
        <f>VLOOKUP(A20,员工基础资料表!A:C,3,0)</f>
        <v>人力资源部</v>
      </c>
      <c r="D20" s="86">
        <v>24</v>
      </c>
      <c r="E20" s="86">
        <v>1</v>
      </c>
      <c r="F20" s="87">
        <f t="shared" si="0"/>
        <v>23</v>
      </c>
      <c r="G20" s="86">
        <v>0.88</v>
      </c>
      <c r="H20" s="86">
        <v>1</v>
      </c>
      <c r="I20" s="86"/>
      <c r="J20" s="91"/>
      <c r="K20" s="91"/>
      <c r="L20" s="92">
        <f ca="1">DATEDIF(员工基础资料表!$E20,首页!$L$5,"y")*45</f>
        <v>675</v>
      </c>
    </row>
    <row r="21" spans="1:12" ht="20.100000000000001" customHeight="1" x14ac:dyDescent="0.2">
      <c r="A21" s="35">
        <f>员工基础资料表!A21</f>
        <v>16017</v>
      </c>
      <c r="B21" s="85" t="str">
        <f>VLOOKUP(A21,员工基础资料表!A:C,2,0)</f>
        <v>李梓睿</v>
      </c>
      <c r="C21" s="85" t="str">
        <f>VLOOKUP(A21,员工基础资料表!A:C,3,0)</f>
        <v>人力资源部</v>
      </c>
      <c r="D21" s="86">
        <v>24</v>
      </c>
      <c r="E21" s="86"/>
      <c r="F21" s="87">
        <f t="shared" si="0"/>
        <v>24</v>
      </c>
      <c r="G21" s="86">
        <v>0.98</v>
      </c>
      <c r="H21" s="86"/>
      <c r="I21" s="86"/>
      <c r="J21" s="91"/>
      <c r="K21" s="91">
        <v>200</v>
      </c>
      <c r="L21" s="92">
        <f ca="1">DATEDIF(员工基础资料表!$E21,首页!$L$5,"y")*45</f>
        <v>810</v>
      </c>
    </row>
    <row r="22" spans="1:12" ht="20.100000000000001" customHeight="1" x14ac:dyDescent="0.2">
      <c r="A22" s="35">
        <f>员工基础资料表!A22</f>
        <v>16018</v>
      </c>
      <c r="B22" s="85" t="str">
        <f>VLOOKUP(A22,员工基础资料表!A:C,2,0)</f>
        <v>林圣智</v>
      </c>
      <c r="C22" s="85" t="str">
        <f>VLOOKUP(A22,员工基础资料表!A:C,3,0)</f>
        <v>人力资源部</v>
      </c>
      <c r="D22" s="86">
        <v>24</v>
      </c>
      <c r="E22" s="86"/>
      <c r="F22" s="87">
        <f t="shared" si="0"/>
        <v>24</v>
      </c>
      <c r="G22" s="86">
        <v>0.92</v>
      </c>
      <c r="H22" s="86">
        <v>2</v>
      </c>
      <c r="I22" s="86"/>
      <c r="J22" s="91">
        <v>50</v>
      </c>
      <c r="K22" s="91"/>
      <c r="L22" s="92">
        <f ca="1">DATEDIF(员工基础资料表!$E22,首页!$L$5,"y")*45</f>
        <v>765</v>
      </c>
    </row>
    <row r="23" spans="1:12" ht="20.100000000000001" customHeight="1" x14ac:dyDescent="0.2">
      <c r="A23" s="39">
        <f>员工基础资料表!A23</f>
        <v>16019</v>
      </c>
      <c r="B23" s="88" t="str">
        <f>VLOOKUP(A23,员工基础资料表!A:C,2,0)</f>
        <v>林芯羽</v>
      </c>
      <c r="C23" s="88" t="str">
        <f>VLOOKUP(A23,员工基础资料表!A:C,3,0)</f>
        <v>人力资源部</v>
      </c>
      <c r="D23" s="89">
        <v>24</v>
      </c>
      <c r="E23" s="89">
        <v>6</v>
      </c>
      <c r="F23" s="90">
        <f t="shared" si="0"/>
        <v>18</v>
      </c>
      <c r="G23" s="89">
        <v>0.97</v>
      </c>
      <c r="H23" s="89"/>
      <c r="I23" s="89"/>
      <c r="J23" s="93"/>
      <c r="K23" s="93"/>
      <c r="L23" s="94">
        <f ca="1">DATEDIF(员工基础资料表!$E23,首页!$L$5,"y")*45</f>
        <v>630</v>
      </c>
    </row>
    <row r="24" spans="1:12" ht="20.100000000000001" customHeight="1" x14ac:dyDescent="0.2">
      <c r="K24" s="95"/>
    </row>
  </sheetData>
  <mergeCells count="1">
    <mergeCell ref="A1:L3"/>
  </mergeCells>
  <phoneticPr fontId="28" type="noConversion"/>
  <printOptions horizontalCentered="1"/>
  <pageMargins left="0.196850393700787" right="0.196850393700787" top="0.98425196850393704" bottom="0.59055118110236204" header="0.31496062992126" footer="0.31496062992126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24"/>
  <sheetViews>
    <sheetView zoomScale="108" zoomScaleNormal="108" workbookViewId="0">
      <pane ySplit="3" topLeftCell="A4" activePane="bottomLeft" state="frozen"/>
      <selection pane="bottomLeft" sqref="A1:Q1"/>
    </sheetView>
  </sheetViews>
  <sheetFormatPr defaultColWidth="9" defaultRowHeight="20.100000000000001" customHeight="1" x14ac:dyDescent="0.2"/>
  <cols>
    <col min="1" max="1" width="8.5" style="60" customWidth="1"/>
    <col min="2" max="2" width="9.625" style="60" customWidth="1"/>
    <col min="3" max="3" width="6.5" style="60" customWidth="1"/>
    <col min="4" max="6" width="11.25" style="60" customWidth="1"/>
    <col min="7" max="7" width="8.5" style="60" customWidth="1"/>
    <col min="8" max="8" width="12.25" style="60" customWidth="1"/>
    <col min="9" max="10" width="10.25" style="60" customWidth="1"/>
    <col min="11" max="11" width="8.5" style="60" customWidth="1"/>
    <col min="12" max="12" width="12.25" style="60" customWidth="1"/>
    <col min="13" max="13" width="10.25" style="60" customWidth="1"/>
    <col min="14" max="14" width="8.5" style="60" customWidth="1"/>
    <col min="15" max="16" width="12.25" style="60" customWidth="1"/>
    <col min="17" max="17" width="10.625" style="60" customWidth="1"/>
    <col min="18" max="18" width="13" style="60" hidden="1" customWidth="1"/>
    <col min="19" max="19" width="6.5" style="60" hidden="1" customWidth="1"/>
    <col min="20" max="20" width="11" style="60" hidden="1" customWidth="1"/>
    <col min="21" max="16384" width="9" style="60"/>
  </cols>
  <sheetData>
    <row r="1" spans="1:20" ht="43.5" customHeight="1" x14ac:dyDescent="0.2">
      <c r="A1" s="118" t="s">
        <v>75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71"/>
      <c r="S1" s="71"/>
      <c r="T1" s="71"/>
    </row>
    <row r="2" spans="1:20" ht="20.100000000000001" customHeight="1" x14ac:dyDescent="0.2">
      <c r="A2" s="120">
        <f ca="1">首页!L5</f>
        <v>43424.686191782406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71"/>
      <c r="S2" s="71"/>
      <c r="T2" s="71"/>
    </row>
    <row r="3" spans="1:20" ht="30" customHeight="1" x14ac:dyDescent="0.2">
      <c r="A3" s="61" t="s">
        <v>15</v>
      </c>
      <c r="B3" s="62" t="s">
        <v>17</v>
      </c>
      <c r="C3" s="62" t="s">
        <v>16</v>
      </c>
      <c r="D3" s="62" t="s">
        <v>20</v>
      </c>
      <c r="E3" s="62" t="s">
        <v>21</v>
      </c>
      <c r="F3" s="62" t="s">
        <v>22</v>
      </c>
      <c r="G3" s="62" t="s">
        <v>72</v>
      </c>
      <c r="H3" s="62" t="s">
        <v>76</v>
      </c>
      <c r="I3" s="62" t="s">
        <v>77</v>
      </c>
      <c r="J3" s="70" t="s">
        <v>78</v>
      </c>
      <c r="K3" s="70" t="s">
        <v>79</v>
      </c>
      <c r="L3" s="62" t="s">
        <v>80</v>
      </c>
      <c r="M3" s="62" t="s">
        <v>81</v>
      </c>
      <c r="N3" s="62" t="s">
        <v>73</v>
      </c>
      <c r="O3" s="62" t="s">
        <v>82</v>
      </c>
      <c r="P3" s="62" t="s">
        <v>83</v>
      </c>
      <c r="Q3" s="72" t="s">
        <v>84</v>
      </c>
      <c r="R3" s="73" t="s">
        <v>85</v>
      </c>
      <c r="S3" s="74" t="s">
        <v>86</v>
      </c>
      <c r="T3" s="75" t="s">
        <v>87</v>
      </c>
    </row>
    <row r="4" spans="1:20" ht="20.100000000000001" customHeight="1" x14ac:dyDescent="0.2">
      <c r="A4" s="63">
        <f>员工基础资料表!A5</f>
        <v>16001</v>
      </c>
      <c r="B4" s="64" t="str">
        <f>VLOOKUP($A4,员工基础资料表!$A:$H,3,0)</f>
        <v>办公室</v>
      </c>
      <c r="C4" s="64" t="str">
        <f>VLOOKUP($A4,员工基础资料表!$A:$H,2,0)</f>
        <v>卞悦涵</v>
      </c>
      <c r="D4" s="65">
        <f>ROUND(VLOOKUP(A4,员工基础资料表!A:H,6,0)/VLOOKUP(A4,考勤统计表!A:G,4,0)*VLOOKUP(A4,考勤统计表!A:G,6,0),0)</f>
        <v>3300</v>
      </c>
      <c r="E4" s="65">
        <f>ROUND(VLOOKUP(A4,员工基础资料表!A:H,7,0)*VLOOKUP(A4,考勤统计表!A:G,7,0),0)</f>
        <v>2250</v>
      </c>
      <c r="F4" s="65">
        <f ca="1">VLOOKUP(A4,员工基础资料表!A:H,8,0)</f>
        <v>750</v>
      </c>
      <c r="G4" s="65">
        <f>VLOOKUP(A4,考勤统计表!A:J,10,0)</f>
        <v>150</v>
      </c>
      <c r="H4" s="65">
        <f ca="1">SUM(D4:G4)</f>
        <v>6450</v>
      </c>
      <c r="I4" s="65">
        <f ca="1">ROUND(H4/VLOOKUP(A4,考勤统计表!A:D,4,0),0)</f>
        <v>269</v>
      </c>
      <c r="J4" s="65">
        <f ca="1">VLOOKUP(A4,考勤统计表!A:L,8,0)*I4*2</f>
        <v>0</v>
      </c>
      <c r="K4" s="65">
        <f ca="1">VLOOKUP(A4,考勤统计表!A:L,9,0)*I4*3</f>
        <v>0</v>
      </c>
      <c r="L4" s="65">
        <f ca="1">H4+J4+K4</f>
        <v>6450</v>
      </c>
      <c r="M4" s="65">
        <f ca="1">R4*S4-T4</f>
        <v>190</v>
      </c>
      <c r="N4" s="65">
        <f>VLOOKUP(A4,考勤统计表!A:L,11,0)</f>
        <v>0</v>
      </c>
      <c r="O4" s="65">
        <f ca="1">VLOOKUP(A4,考勤统计表!A:L,12,0)</f>
        <v>675</v>
      </c>
      <c r="P4" s="65">
        <f ca="1">L4-M4-N4-O4</f>
        <v>5585</v>
      </c>
      <c r="Q4" s="76"/>
      <c r="R4" s="77">
        <f ca="1">IF(L4&gt;税率表!$F$5,工资明细表!L4-税率表!$F$5,0)</f>
        <v>2950</v>
      </c>
      <c r="S4" s="78">
        <f ca="1">IF(R4=0,0,LOOKUP(R4,税率表!$C$5:$C$13,税率表!$D$5:$D$13))</f>
        <v>0.1</v>
      </c>
      <c r="T4" s="79">
        <f ca="1">IF(R4=0,0,LOOKUP(R4,税率表!$C$5:$C$13,税率表!$E$5:$E$13))</f>
        <v>105</v>
      </c>
    </row>
    <row r="5" spans="1:20" ht="20.100000000000001" customHeight="1" x14ac:dyDescent="0.2">
      <c r="A5" s="63">
        <f>员工基础资料表!A6</f>
        <v>16002</v>
      </c>
      <c r="B5" s="64" t="str">
        <f>VLOOKUP($A5,员工基础资料表!$A:$H,3,0)</f>
        <v>办公室</v>
      </c>
      <c r="C5" s="64" t="str">
        <f>VLOOKUP($A5,员工基础资料表!$A:$H,2,0)</f>
        <v>陈鸿博</v>
      </c>
      <c r="D5" s="65">
        <f>ROUND(VLOOKUP(A5,员工基础资料表!A:H,6,0)/VLOOKUP(A5,考勤统计表!A:G,4,0)*VLOOKUP(A5,考勤统计表!A:G,6,0),0)</f>
        <v>3300</v>
      </c>
      <c r="E5" s="65">
        <f>ROUND(VLOOKUP(A5,员工基础资料表!A:H,7,0)*VLOOKUP(A5,考勤统计表!A:G,7,0),0)</f>
        <v>2900</v>
      </c>
      <c r="F5" s="65">
        <f ca="1">VLOOKUP(A5,员工基础资料表!A:H,8,0)</f>
        <v>900</v>
      </c>
      <c r="G5" s="65">
        <f>VLOOKUP(A5,考勤统计表!A:J,10,0)</f>
        <v>0</v>
      </c>
      <c r="H5" s="65">
        <f t="shared" ref="H5:H22" ca="1" si="0">SUM(D5:G5)</f>
        <v>7100</v>
      </c>
      <c r="I5" s="65">
        <f ca="1">ROUND(H5/VLOOKUP(A5,考勤统计表!A:D,4,0),0)</f>
        <v>296</v>
      </c>
      <c r="J5" s="65">
        <f ca="1">VLOOKUP(A5,考勤统计表!A:L,8,0)*I5*2</f>
        <v>0</v>
      </c>
      <c r="K5" s="65">
        <f ca="1">VLOOKUP(A5,考勤统计表!A:L,9,0)*I5*3</f>
        <v>0</v>
      </c>
      <c r="L5" s="65">
        <f t="shared" ref="L5:L22" ca="1" si="1">H5+J5+K5</f>
        <v>7100</v>
      </c>
      <c r="M5" s="65">
        <f t="shared" ref="M5:M22" ca="1" si="2">R5*S5-T5</f>
        <v>255</v>
      </c>
      <c r="N5" s="65">
        <f>VLOOKUP(A5,考勤统计表!A:L,11,0)</f>
        <v>200</v>
      </c>
      <c r="O5" s="65">
        <f ca="1">VLOOKUP(A5,考勤统计表!A:L,12,0)</f>
        <v>810</v>
      </c>
      <c r="P5" s="65">
        <f t="shared" ref="P5:P22" ca="1" si="3">L5-M5-N5-O5</f>
        <v>5835</v>
      </c>
      <c r="Q5" s="76"/>
      <c r="R5" s="77">
        <f ca="1">IF(L5&gt;税率表!$F$5,工资明细表!L5-税率表!$F$5,0)</f>
        <v>3600</v>
      </c>
      <c r="S5" s="78">
        <f ca="1">IF(R5=0,0,LOOKUP(R5,税率表!$C$5:$C$13,税率表!$D$5:$D$13))</f>
        <v>0.1</v>
      </c>
      <c r="T5" s="79">
        <f ca="1">IF(R5=0,0,LOOKUP(R5,税率表!$C$5:$C$13,税率表!$E$5:$E$13))</f>
        <v>105</v>
      </c>
    </row>
    <row r="6" spans="1:20" ht="20.100000000000001" customHeight="1" x14ac:dyDescent="0.2">
      <c r="A6" s="63">
        <f>员工基础资料表!A7</f>
        <v>16003</v>
      </c>
      <c r="B6" s="64" t="str">
        <f>VLOOKUP($A6,员工基础资料表!$A:$H,3,0)</f>
        <v>办公室</v>
      </c>
      <c r="C6" s="64" t="str">
        <f>VLOOKUP($A6,员工基础资料表!$A:$H,2,0)</f>
        <v>陈泽宇</v>
      </c>
      <c r="D6" s="65">
        <f>ROUND(VLOOKUP(A6,员工基础资料表!A:H,6,0)/VLOOKUP(A6,考勤统计表!A:G,4,0)*VLOOKUP(A6,考勤统计表!A:G,6,0),0)</f>
        <v>1821</v>
      </c>
      <c r="E6" s="65">
        <f>ROUND(VLOOKUP(A6,员工基础资料表!A:H,7,0)*VLOOKUP(A6,考勤统计表!A:G,7,0),0)</f>
        <v>1425</v>
      </c>
      <c r="F6" s="65">
        <f ca="1">VLOOKUP(A6,员工基础资料表!A:H,8,0)</f>
        <v>700</v>
      </c>
      <c r="G6" s="65">
        <f>VLOOKUP(A6,考勤统计表!A:J,10,0)</f>
        <v>0</v>
      </c>
      <c r="H6" s="65">
        <f t="shared" ca="1" si="0"/>
        <v>3946</v>
      </c>
      <c r="I6" s="65">
        <f ca="1">ROUND(H6/VLOOKUP(A6,考勤统计表!A:D,4,0),0)</f>
        <v>164</v>
      </c>
      <c r="J6" s="65">
        <f ca="1">VLOOKUP(A6,考勤统计表!A:L,8,0)*I6*2</f>
        <v>0</v>
      </c>
      <c r="K6" s="65">
        <f ca="1">VLOOKUP(A6,考勤统计表!A:L,9,0)*I6*3</f>
        <v>0</v>
      </c>
      <c r="L6" s="65">
        <f t="shared" ca="1" si="1"/>
        <v>3946</v>
      </c>
      <c r="M6" s="65">
        <f t="shared" ca="1" si="2"/>
        <v>13.379999999999999</v>
      </c>
      <c r="N6" s="65">
        <f>VLOOKUP(A6,考勤统计表!A:L,11,0)</f>
        <v>0</v>
      </c>
      <c r="O6" s="65">
        <f ca="1">VLOOKUP(A6,考勤统计表!A:L,12,0)</f>
        <v>630</v>
      </c>
      <c r="P6" s="65">
        <f t="shared" ca="1" si="3"/>
        <v>3302.62</v>
      </c>
      <c r="Q6" s="76"/>
      <c r="R6" s="77">
        <f ca="1">IF(L6&gt;税率表!$F$5,工资明细表!L6-税率表!$F$5,0)</f>
        <v>446</v>
      </c>
      <c r="S6" s="78">
        <f ca="1">IF(R6=0,0,LOOKUP(R6,税率表!$C$5:$C$13,税率表!$D$5:$D$13))</f>
        <v>0.03</v>
      </c>
      <c r="T6" s="79">
        <f ca="1">IF(R6=0,0,LOOKUP(R6,税率表!$C$5:$C$13,税率表!$E$5:$E$13))</f>
        <v>0</v>
      </c>
    </row>
    <row r="7" spans="1:20" ht="20.100000000000001" customHeight="1" x14ac:dyDescent="0.2">
      <c r="A7" s="63">
        <f>员工基础资料表!A8</f>
        <v>16004</v>
      </c>
      <c r="B7" s="64" t="str">
        <f>VLOOKUP($A7,员工基础资料表!$A:$H,3,0)</f>
        <v>办公室</v>
      </c>
      <c r="C7" s="64" t="str">
        <f>VLOOKUP($A7,员工基础资料表!$A:$H,2,0)</f>
        <v>方艺瞳</v>
      </c>
      <c r="D7" s="65">
        <f>ROUND(VLOOKUP(A7,员工基础资料表!A:H,6,0)/VLOOKUP(A7,考勤统计表!A:G,4,0)*VLOOKUP(A7,考勤统计表!A:G,6,0),0)</f>
        <v>1300</v>
      </c>
      <c r="E7" s="65">
        <f>ROUND(VLOOKUP(A7,员工基础资料表!A:H,7,0)*VLOOKUP(A7,考勤统计表!A:G,7,0),0)</f>
        <v>2805</v>
      </c>
      <c r="F7" s="65">
        <f ca="1">VLOOKUP(A7,员工基础资料表!A:H,8,0)</f>
        <v>650</v>
      </c>
      <c r="G7" s="65">
        <f>VLOOKUP(A7,考勤统计表!A:J,10,0)</f>
        <v>0</v>
      </c>
      <c r="H7" s="65">
        <f t="shared" ca="1" si="0"/>
        <v>4755</v>
      </c>
      <c r="I7" s="65">
        <f ca="1">ROUND(H7/VLOOKUP(A7,考勤统计表!A:D,4,0),0)</f>
        <v>198</v>
      </c>
      <c r="J7" s="65">
        <f ca="1">VLOOKUP(A7,考勤统计表!A:L,8,0)*I7*2</f>
        <v>792</v>
      </c>
      <c r="K7" s="65">
        <f ca="1">VLOOKUP(A7,考勤统计表!A:L,9,0)*I7*3</f>
        <v>0</v>
      </c>
      <c r="L7" s="65">
        <f t="shared" ca="1" si="1"/>
        <v>5547</v>
      </c>
      <c r="M7" s="65">
        <f t="shared" ca="1" si="2"/>
        <v>99.700000000000017</v>
      </c>
      <c r="N7" s="65">
        <f>VLOOKUP(A7,考勤统计表!A:L,11,0)</f>
        <v>0</v>
      </c>
      <c r="O7" s="65">
        <f ca="1">VLOOKUP(A7,考勤统计表!A:L,12,0)</f>
        <v>585</v>
      </c>
      <c r="P7" s="65">
        <f t="shared" ca="1" si="3"/>
        <v>4862.3</v>
      </c>
      <c r="Q7" s="76"/>
      <c r="R7" s="77">
        <f ca="1">IF(L7&gt;税率表!$F$5,工资明细表!L7-税率表!$F$5,0)</f>
        <v>2047</v>
      </c>
      <c r="S7" s="78">
        <f ca="1">IF(R7=0,0,LOOKUP(R7,税率表!$C$5:$C$13,税率表!$D$5:$D$13))</f>
        <v>0.1</v>
      </c>
      <c r="T7" s="79">
        <f ca="1">IF(R7=0,0,LOOKUP(R7,税率表!$C$5:$C$13,税率表!$E$5:$E$13))</f>
        <v>105</v>
      </c>
    </row>
    <row r="8" spans="1:20" ht="20.100000000000001" customHeight="1" x14ac:dyDescent="0.2">
      <c r="A8" s="63">
        <f>员工基础资料表!A9</f>
        <v>16005</v>
      </c>
      <c r="B8" s="64" t="str">
        <f>VLOOKUP($A8,员工基础资料表!$A:$H,3,0)</f>
        <v>技术部</v>
      </c>
      <c r="C8" s="64" t="str">
        <f>VLOOKUP($A8,员工基础资料表!$A:$H,2,0)</f>
        <v>何汶泽</v>
      </c>
      <c r="D8" s="65">
        <f>ROUND(VLOOKUP(A8,员工基础资料表!A:H,6,0)/VLOOKUP(A8,考勤统计表!A:G,4,0)*VLOOKUP(A8,考勤统计表!A:G,6,0),0)</f>
        <v>2000</v>
      </c>
      <c r="E8" s="65">
        <f>ROUND(VLOOKUP(A8,员工基础资料表!A:H,7,0)*VLOOKUP(A8,考勤统计表!A:G,7,0),0)</f>
        <v>2816</v>
      </c>
      <c r="F8" s="65">
        <f ca="1">VLOOKUP(A8,员工基础资料表!A:H,8,0)</f>
        <v>800</v>
      </c>
      <c r="G8" s="65">
        <f>VLOOKUP(A8,考勤统计表!A:J,10,0)</f>
        <v>150</v>
      </c>
      <c r="H8" s="65">
        <f t="shared" ca="1" si="0"/>
        <v>5766</v>
      </c>
      <c r="I8" s="65">
        <f ca="1">ROUND(H8/VLOOKUP(A8,考勤统计表!A:D,4,0),0)</f>
        <v>240</v>
      </c>
      <c r="J8" s="65">
        <f ca="1">VLOOKUP(A8,考勤统计表!A:L,8,0)*I8*2</f>
        <v>0</v>
      </c>
      <c r="K8" s="65">
        <f ca="1">VLOOKUP(A8,考勤统计表!A:L,9,0)*I8*3</f>
        <v>0</v>
      </c>
      <c r="L8" s="65">
        <f t="shared" ca="1" si="1"/>
        <v>5766</v>
      </c>
      <c r="M8" s="65">
        <f t="shared" ca="1" si="2"/>
        <v>121.60000000000002</v>
      </c>
      <c r="N8" s="65">
        <f>VLOOKUP(A8,考勤统计表!A:L,11,0)</f>
        <v>0</v>
      </c>
      <c r="O8" s="65">
        <f ca="1">VLOOKUP(A8,考勤统计表!A:L,12,0)</f>
        <v>720</v>
      </c>
      <c r="P8" s="65">
        <f t="shared" ca="1" si="3"/>
        <v>4924.3999999999996</v>
      </c>
      <c r="Q8" s="76"/>
      <c r="R8" s="77">
        <f ca="1">IF(L8&gt;税率表!$F$5,工资明细表!L8-税率表!$F$5,0)</f>
        <v>2266</v>
      </c>
      <c r="S8" s="78">
        <f ca="1">IF(R8=0,0,LOOKUP(R8,税率表!$C$5:$C$13,税率表!$D$5:$D$13))</f>
        <v>0.1</v>
      </c>
      <c r="T8" s="79">
        <f ca="1">IF(R8=0,0,LOOKUP(R8,税率表!$C$5:$C$13,税率表!$E$5:$E$13))</f>
        <v>105</v>
      </c>
    </row>
    <row r="9" spans="1:20" ht="20.100000000000001" customHeight="1" x14ac:dyDescent="0.2">
      <c r="A9" s="63">
        <f>员工基础资料表!A10</f>
        <v>16006</v>
      </c>
      <c r="B9" s="64" t="str">
        <f>VLOOKUP($A9,员工基础资料表!$A:$H,3,0)</f>
        <v>技术部</v>
      </c>
      <c r="C9" s="64" t="str">
        <f>VLOOKUP($A9,员工基础资料表!$A:$H,2,0)</f>
        <v>黄潇雅</v>
      </c>
      <c r="D9" s="65">
        <f>ROUND(VLOOKUP(A9,员工基础资料表!A:H,6,0)/VLOOKUP(A9,考勤统计表!A:G,4,0)*VLOOKUP(A9,考勤统计表!A:G,6,0),0)</f>
        <v>2613</v>
      </c>
      <c r="E9" s="65">
        <f>ROUND(VLOOKUP(A9,员工基础资料表!A:H,7,0)*VLOOKUP(A9,考勤统计表!A:G,7,0),0)</f>
        <v>3136</v>
      </c>
      <c r="F9" s="65">
        <f ca="1">VLOOKUP(A9,员工基础资料表!A:H,8,0)</f>
        <v>750</v>
      </c>
      <c r="G9" s="65">
        <f>VLOOKUP(A9,考勤统计表!A:J,10,0)</f>
        <v>0</v>
      </c>
      <c r="H9" s="65">
        <f t="shared" ca="1" si="0"/>
        <v>6499</v>
      </c>
      <c r="I9" s="65">
        <f ca="1">ROUND(H9/VLOOKUP(A9,考勤统计表!A:D,4,0),0)</f>
        <v>271</v>
      </c>
      <c r="J9" s="65">
        <f ca="1">VLOOKUP(A9,考勤统计表!A:L,8,0)*I9*2</f>
        <v>542</v>
      </c>
      <c r="K9" s="65">
        <f ca="1">VLOOKUP(A9,考勤统计表!A:L,9,0)*I9*3</f>
        <v>0</v>
      </c>
      <c r="L9" s="65">
        <f t="shared" ca="1" si="1"/>
        <v>7041</v>
      </c>
      <c r="M9" s="65">
        <f t="shared" ca="1" si="2"/>
        <v>249.10000000000002</v>
      </c>
      <c r="N9" s="65">
        <f>VLOOKUP(A9,考勤统计表!A:L,11,0)</f>
        <v>0</v>
      </c>
      <c r="O9" s="65">
        <f ca="1">VLOOKUP(A9,考勤统计表!A:L,12,0)</f>
        <v>675</v>
      </c>
      <c r="P9" s="65">
        <f t="shared" ca="1" si="3"/>
        <v>6116.9</v>
      </c>
      <c r="Q9" s="76"/>
      <c r="R9" s="77">
        <f ca="1">IF(L9&gt;税率表!$F$5,工资明细表!L9-税率表!$F$5,0)</f>
        <v>3541</v>
      </c>
      <c r="S9" s="78">
        <f ca="1">IF(R9=0,0,LOOKUP(R9,税率表!$C$5:$C$13,税率表!$D$5:$D$13))</f>
        <v>0.1</v>
      </c>
      <c r="T9" s="79">
        <f ca="1">IF(R9=0,0,LOOKUP(R9,税率表!$C$5:$C$13,税率表!$E$5:$E$13))</f>
        <v>105</v>
      </c>
    </row>
    <row r="10" spans="1:20" ht="20.100000000000001" customHeight="1" x14ac:dyDescent="0.2">
      <c r="A10" s="63">
        <f>员工基础资料表!A11</f>
        <v>16007</v>
      </c>
      <c r="B10" s="64" t="str">
        <f>VLOOKUP($A10,员工基础资料表!$A:$H,3,0)</f>
        <v>技术部</v>
      </c>
      <c r="C10" s="64" t="str">
        <f>VLOOKUP($A10,员工基础资料表!$A:$H,2,0)</f>
        <v>黄梓钰</v>
      </c>
      <c r="D10" s="65">
        <f>ROUND(VLOOKUP(A10,员工基础资料表!A:H,6,0)/VLOOKUP(A10,考勤统计表!A:G,4,0)*VLOOKUP(A10,考勤统计表!A:G,6,0),0)</f>
        <v>2600</v>
      </c>
      <c r="E10" s="65">
        <f>ROUND(VLOOKUP(A10,员工基础资料表!A:H,7,0)*VLOOKUP(A10,考勤统计表!A:G,7,0),0)</f>
        <v>2484</v>
      </c>
      <c r="F10" s="65">
        <f ca="1">VLOOKUP(A10,员工基础资料表!A:H,8,0)</f>
        <v>650</v>
      </c>
      <c r="G10" s="65">
        <f>VLOOKUP(A10,考勤统计表!A:J,10,0)</f>
        <v>0</v>
      </c>
      <c r="H10" s="65">
        <f t="shared" ca="1" si="0"/>
        <v>5734</v>
      </c>
      <c r="I10" s="65">
        <f ca="1">ROUND(H10/VLOOKUP(A10,考勤统计表!A:D,4,0),0)</f>
        <v>239</v>
      </c>
      <c r="J10" s="65">
        <f ca="1">VLOOKUP(A10,考勤统计表!A:L,8,0)*I10*2</f>
        <v>0</v>
      </c>
      <c r="K10" s="65">
        <f ca="1">VLOOKUP(A10,考勤统计表!A:L,9,0)*I10*3</f>
        <v>0</v>
      </c>
      <c r="L10" s="65">
        <f t="shared" ca="1" si="1"/>
        <v>5734</v>
      </c>
      <c r="M10" s="65">
        <f t="shared" ca="1" si="2"/>
        <v>118.4</v>
      </c>
      <c r="N10" s="65">
        <f>VLOOKUP(A10,考勤统计表!A:L,11,0)</f>
        <v>150</v>
      </c>
      <c r="O10" s="65">
        <f ca="1">VLOOKUP(A10,考勤统计表!A:L,12,0)</f>
        <v>585</v>
      </c>
      <c r="P10" s="65">
        <f t="shared" ca="1" si="3"/>
        <v>4880.6000000000004</v>
      </c>
      <c r="Q10" s="76"/>
      <c r="R10" s="77">
        <f ca="1">IF(L10&gt;税率表!$F$5,工资明细表!L10-税率表!$F$5,0)</f>
        <v>2234</v>
      </c>
      <c r="S10" s="78">
        <f ca="1">IF(R10=0,0,LOOKUP(R10,税率表!$C$5:$C$13,税率表!$D$5:$D$13))</f>
        <v>0.1</v>
      </c>
      <c r="T10" s="79">
        <f ca="1">IF(R10=0,0,LOOKUP(R10,税率表!$C$5:$C$13,税率表!$E$5:$E$13))</f>
        <v>105</v>
      </c>
    </row>
    <row r="11" spans="1:20" ht="20.100000000000001" customHeight="1" x14ac:dyDescent="0.2">
      <c r="A11" s="63">
        <f>员工基础资料表!A12</f>
        <v>16008</v>
      </c>
      <c r="B11" s="64" t="str">
        <f>VLOOKUP($A11,员工基础资料表!$A:$H,3,0)</f>
        <v>技术部</v>
      </c>
      <c r="C11" s="64" t="str">
        <f>VLOOKUP($A11,员工基础资料表!$A:$H,2,0)</f>
        <v>吉  言</v>
      </c>
      <c r="D11" s="65">
        <f>ROUND(VLOOKUP(A11,员工基础资料表!A:H,6,0)/VLOOKUP(A11,考勤统计表!A:G,4,0)*VLOOKUP(A11,考勤统计表!A:G,6,0),0)</f>
        <v>4000</v>
      </c>
      <c r="E11" s="65">
        <f>ROUND(VLOOKUP(A11,员工基础资料表!A:H,7,0)*VLOOKUP(A11,考勤统计表!A:G,7,0),0)</f>
        <v>3395</v>
      </c>
      <c r="F11" s="65">
        <f ca="1">VLOOKUP(A11,员工基础资料表!A:H,8,0)</f>
        <v>700</v>
      </c>
      <c r="G11" s="65">
        <f>VLOOKUP(A11,考勤统计表!A:J,10,0)</f>
        <v>0</v>
      </c>
      <c r="H11" s="65">
        <f t="shared" ca="1" si="0"/>
        <v>8095</v>
      </c>
      <c r="I11" s="65">
        <f ca="1">ROUND(H11/VLOOKUP(A11,考勤统计表!A:D,4,0),0)</f>
        <v>337</v>
      </c>
      <c r="J11" s="65">
        <f ca="1">VLOOKUP(A11,考勤统计表!A:L,8,0)*I11*2</f>
        <v>1348</v>
      </c>
      <c r="K11" s="65">
        <f ca="1">VLOOKUP(A11,考勤统计表!A:L,9,0)*I11*3</f>
        <v>0</v>
      </c>
      <c r="L11" s="65">
        <f t="shared" ca="1" si="1"/>
        <v>9443</v>
      </c>
      <c r="M11" s="65">
        <f t="shared" ca="1" si="2"/>
        <v>633.60000000000014</v>
      </c>
      <c r="N11" s="65">
        <f>VLOOKUP(A11,考勤统计表!A:L,11,0)</f>
        <v>0</v>
      </c>
      <c r="O11" s="65">
        <f ca="1">VLOOKUP(A11,考勤统计表!A:L,12,0)</f>
        <v>630</v>
      </c>
      <c r="P11" s="65">
        <f t="shared" ca="1" si="3"/>
        <v>8179.4</v>
      </c>
      <c r="Q11" s="76"/>
      <c r="R11" s="77">
        <f ca="1">IF(L11&gt;税率表!$F$5,工资明细表!L11-税率表!$F$5,0)</f>
        <v>5943</v>
      </c>
      <c r="S11" s="78">
        <f ca="1">IF(R11=0,0,LOOKUP(R11,税率表!$C$5:$C$13,税率表!$D$5:$D$13))</f>
        <v>0.2</v>
      </c>
      <c r="T11" s="79">
        <f ca="1">IF(R11=0,0,LOOKUP(R11,税率表!$C$5:$C$13,税率表!$E$5:$E$13))</f>
        <v>555</v>
      </c>
    </row>
    <row r="12" spans="1:20" ht="20.100000000000001" customHeight="1" x14ac:dyDescent="0.2">
      <c r="A12" s="63">
        <f>员工基础资料表!A13</f>
        <v>16009</v>
      </c>
      <c r="B12" s="64" t="str">
        <f>VLOOKUP($A12,员工基础资料表!$A:$H,3,0)</f>
        <v>技术部</v>
      </c>
      <c r="C12" s="64" t="str">
        <f>VLOOKUP($A12,员工基础资料表!$A:$H,2,0)</f>
        <v>蒋鹏博</v>
      </c>
      <c r="D12" s="65">
        <f>ROUND(VLOOKUP(A12,员工基础资料表!A:H,6,0)/VLOOKUP(A12,考勤统计表!A:G,4,0)*VLOOKUP(A12,考勤统计表!A:G,6,0),0)</f>
        <v>1750</v>
      </c>
      <c r="E12" s="65">
        <f>ROUND(VLOOKUP(A12,员工基础资料表!A:H,7,0)*VLOOKUP(A12,考勤统计表!A:G,7,0),0)</f>
        <v>2772</v>
      </c>
      <c r="F12" s="65">
        <f ca="1">VLOOKUP(A12,员工基础资料表!A:H,8,0)</f>
        <v>900</v>
      </c>
      <c r="G12" s="65">
        <f>VLOOKUP(A12,考勤统计表!A:J,10,0)</f>
        <v>0</v>
      </c>
      <c r="H12" s="65">
        <f t="shared" ca="1" si="0"/>
        <v>5422</v>
      </c>
      <c r="I12" s="65">
        <f ca="1">ROUND(H12/VLOOKUP(A12,考勤统计表!A:D,4,0),0)</f>
        <v>226</v>
      </c>
      <c r="J12" s="65">
        <f ca="1">VLOOKUP(A12,考勤统计表!A:L,8,0)*I12*2</f>
        <v>0</v>
      </c>
      <c r="K12" s="65">
        <f ca="1">VLOOKUP(A12,考勤统计表!A:L,9,0)*I12*3</f>
        <v>0</v>
      </c>
      <c r="L12" s="65">
        <f t="shared" ca="1" si="1"/>
        <v>5422</v>
      </c>
      <c r="M12" s="65">
        <f t="shared" ca="1" si="2"/>
        <v>87.200000000000017</v>
      </c>
      <c r="N12" s="65">
        <f>VLOOKUP(A12,考勤统计表!A:L,11,0)</f>
        <v>0</v>
      </c>
      <c r="O12" s="65">
        <f ca="1">VLOOKUP(A12,考勤统计表!A:L,12,0)</f>
        <v>810</v>
      </c>
      <c r="P12" s="65">
        <f t="shared" ca="1" si="3"/>
        <v>4524.8</v>
      </c>
      <c r="Q12" s="76"/>
      <c r="R12" s="77">
        <f ca="1">IF(L12&gt;税率表!$F$5,工资明细表!L12-税率表!$F$5,0)</f>
        <v>1922</v>
      </c>
      <c r="S12" s="78">
        <f ca="1">IF(R12=0,0,LOOKUP(R12,税率表!$C$5:$C$13,税率表!$D$5:$D$13))</f>
        <v>0.1</v>
      </c>
      <c r="T12" s="79">
        <f ca="1">IF(R12=0,0,LOOKUP(R12,税率表!$C$5:$C$13,税率表!$E$5:$E$13))</f>
        <v>105</v>
      </c>
    </row>
    <row r="13" spans="1:20" ht="20.100000000000001" customHeight="1" x14ac:dyDescent="0.2">
      <c r="A13" s="63">
        <f>员工基础资料表!A14</f>
        <v>16010</v>
      </c>
      <c r="B13" s="64" t="str">
        <f>VLOOKUP($A13,员工基础资料表!$A:$H,3,0)</f>
        <v>营销部</v>
      </c>
      <c r="C13" s="64" t="str">
        <f>VLOOKUP($A13,员工基础资料表!$A:$H,2,0)</f>
        <v>李博文</v>
      </c>
      <c r="D13" s="65">
        <f>ROUND(VLOOKUP(A13,员工基础资料表!A:H,6,0)/VLOOKUP(A13,考勤统计表!A:G,4,0)*VLOOKUP(A13,考勤统计表!A:G,6,0),0)</f>
        <v>2600</v>
      </c>
      <c r="E13" s="65">
        <f>ROUND(VLOOKUP(A13,员工基础资料表!A:H,7,0)*VLOOKUP(A13,考勤统计表!A:G,7,0),0)</f>
        <v>2800</v>
      </c>
      <c r="F13" s="65">
        <f ca="1">VLOOKUP(A13,员工基础资料表!A:H,8,0)</f>
        <v>650</v>
      </c>
      <c r="G13" s="65">
        <f>VLOOKUP(A13,考勤统计表!A:J,10,0)</f>
        <v>200</v>
      </c>
      <c r="H13" s="65">
        <f t="shared" ca="1" si="0"/>
        <v>6250</v>
      </c>
      <c r="I13" s="65">
        <f ca="1">ROUND(H13/VLOOKUP(A13,考勤统计表!A:D,4,0),0)</f>
        <v>260</v>
      </c>
      <c r="J13" s="65">
        <f ca="1">VLOOKUP(A13,考勤统计表!A:L,8,0)*I13*2</f>
        <v>0</v>
      </c>
      <c r="K13" s="65">
        <f ca="1">VLOOKUP(A13,考勤统计表!A:L,9,0)*I13*3</f>
        <v>0</v>
      </c>
      <c r="L13" s="65">
        <f t="shared" ca="1" si="1"/>
        <v>6250</v>
      </c>
      <c r="M13" s="65">
        <f t="shared" ca="1" si="2"/>
        <v>170</v>
      </c>
      <c r="N13" s="65">
        <f>VLOOKUP(A13,考勤统计表!A:L,11,0)</f>
        <v>0</v>
      </c>
      <c r="O13" s="65">
        <f ca="1">VLOOKUP(A13,考勤统计表!A:L,12,0)</f>
        <v>585</v>
      </c>
      <c r="P13" s="65">
        <f t="shared" ca="1" si="3"/>
        <v>5495</v>
      </c>
      <c r="Q13" s="76"/>
      <c r="R13" s="77">
        <f ca="1">IF(L13&gt;税率表!$F$5,工资明细表!L13-税率表!$F$5,0)</f>
        <v>2750</v>
      </c>
      <c r="S13" s="78">
        <f ca="1">IF(R13=0,0,LOOKUP(R13,税率表!$C$5:$C$13,税率表!$D$5:$D$13))</f>
        <v>0.1</v>
      </c>
      <c r="T13" s="79">
        <f ca="1">IF(R13=0,0,LOOKUP(R13,税率表!$C$5:$C$13,税率表!$E$5:$E$13))</f>
        <v>105</v>
      </c>
    </row>
    <row r="14" spans="1:20" ht="20.100000000000001" customHeight="1" x14ac:dyDescent="0.2">
      <c r="A14" s="63">
        <f>员工基础资料表!A15</f>
        <v>16011</v>
      </c>
      <c r="B14" s="64" t="str">
        <f>VLOOKUP($A14,员工基础资料表!$A:$H,3,0)</f>
        <v>营销部</v>
      </c>
      <c r="C14" s="64" t="str">
        <f>VLOOKUP($A14,员工基础资料表!$A:$H,2,0)</f>
        <v>李  畅</v>
      </c>
      <c r="D14" s="65">
        <f>ROUND(VLOOKUP(A14,员工基础资料表!A:H,6,0)/VLOOKUP(A14,考勤统计表!A:G,4,0)*VLOOKUP(A14,考勤统计表!A:G,6,0),0)</f>
        <v>3833</v>
      </c>
      <c r="E14" s="65">
        <f>ROUND(VLOOKUP(A14,员工基础资料表!A:H,7,0)*VLOOKUP(A14,考勤统计表!A:G,7,0),0)</f>
        <v>3600</v>
      </c>
      <c r="F14" s="65">
        <f ca="1">VLOOKUP(A14,员工基础资料表!A:H,8,0)</f>
        <v>650</v>
      </c>
      <c r="G14" s="65">
        <f>VLOOKUP(A14,考勤统计表!A:J,10,0)</f>
        <v>0</v>
      </c>
      <c r="H14" s="65">
        <f t="shared" ca="1" si="0"/>
        <v>8083</v>
      </c>
      <c r="I14" s="65">
        <f ca="1">ROUND(H14/VLOOKUP(A14,考勤统计表!A:D,4,0),0)</f>
        <v>337</v>
      </c>
      <c r="J14" s="65">
        <f ca="1">VLOOKUP(A14,考勤统计表!A:L,8,0)*I14*2</f>
        <v>0</v>
      </c>
      <c r="K14" s="65">
        <f ca="1">VLOOKUP(A14,考勤统计表!A:L,9,0)*I14*3</f>
        <v>0</v>
      </c>
      <c r="L14" s="65">
        <f t="shared" ca="1" si="1"/>
        <v>8083</v>
      </c>
      <c r="M14" s="65">
        <f t="shared" ca="1" si="2"/>
        <v>361.6</v>
      </c>
      <c r="N14" s="65">
        <f>VLOOKUP(A14,考勤统计表!A:L,11,0)</f>
        <v>0</v>
      </c>
      <c r="O14" s="65">
        <f ca="1">VLOOKUP(A14,考勤统计表!A:L,12,0)</f>
        <v>585</v>
      </c>
      <c r="P14" s="65">
        <f t="shared" ca="1" si="3"/>
        <v>7136.4</v>
      </c>
      <c r="Q14" s="76"/>
      <c r="R14" s="77">
        <f ca="1">IF(L14&gt;税率表!$F$5,工资明细表!L14-税率表!$F$5,0)</f>
        <v>4583</v>
      </c>
      <c r="S14" s="78">
        <f ca="1">IF(R14=0,0,LOOKUP(R14,税率表!$C$5:$C$13,税率表!$D$5:$D$13))</f>
        <v>0.2</v>
      </c>
      <c r="T14" s="79">
        <f ca="1">IF(R14=0,0,LOOKUP(R14,税率表!$C$5:$C$13,税率表!$E$5:$E$13))</f>
        <v>555</v>
      </c>
    </row>
    <row r="15" spans="1:20" ht="20.100000000000001" customHeight="1" x14ac:dyDescent="0.2">
      <c r="A15" s="63">
        <f>员工基础资料表!A16</f>
        <v>16012</v>
      </c>
      <c r="B15" s="64" t="str">
        <f>VLOOKUP($A15,员工基础资料表!$A:$H,3,0)</f>
        <v>营销部</v>
      </c>
      <c r="C15" s="64" t="str">
        <f>VLOOKUP($A15,员工基础资料表!$A:$H,2,0)</f>
        <v>李方宇</v>
      </c>
      <c r="D15" s="65">
        <f>ROUND(VLOOKUP(A15,员工基础资料表!A:H,6,0)/VLOOKUP(A15,考勤统计表!A:G,4,0)*VLOOKUP(A15,考勤统计表!A:G,6,0),0)</f>
        <v>2000</v>
      </c>
      <c r="E15" s="65">
        <f>ROUND(VLOOKUP(A15,员工基础资料表!A:H,7,0)*VLOOKUP(A15,考勤统计表!A:G,7,0),0)</f>
        <v>2668</v>
      </c>
      <c r="F15" s="65">
        <f ca="1">VLOOKUP(A15,员工基础资料表!A:H,8,0)</f>
        <v>900</v>
      </c>
      <c r="G15" s="65">
        <f>VLOOKUP(A15,考勤统计表!A:J,10,0)</f>
        <v>0</v>
      </c>
      <c r="H15" s="65">
        <f t="shared" ca="1" si="0"/>
        <v>5568</v>
      </c>
      <c r="I15" s="65">
        <f ca="1">ROUND(H15/VLOOKUP(A15,考勤统计表!A:D,4,0),0)</f>
        <v>232</v>
      </c>
      <c r="J15" s="65">
        <f ca="1">VLOOKUP(A15,考勤统计表!A:L,8,0)*I15*2</f>
        <v>0</v>
      </c>
      <c r="K15" s="65">
        <f ca="1">VLOOKUP(A15,考勤统计表!A:L,9,0)*I15*3</f>
        <v>0</v>
      </c>
      <c r="L15" s="65">
        <f t="shared" ca="1" si="1"/>
        <v>5568</v>
      </c>
      <c r="M15" s="65">
        <f t="shared" ca="1" si="2"/>
        <v>101.80000000000001</v>
      </c>
      <c r="N15" s="65">
        <f>VLOOKUP(A15,考勤统计表!A:L,11,0)</f>
        <v>0</v>
      </c>
      <c r="O15" s="65">
        <f ca="1">VLOOKUP(A15,考勤统计表!A:L,12,0)</f>
        <v>810</v>
      </c>
      <c r="P15" s="65">
        <f t="shared" ca="1" si="3"/>
        <v>4656.2</v>
      </c>
      <c r="Q15" s="76"/>
      <c r="R15" s="77">
        <f ca="1">IF(L15&gt;税率表!$F$5,工资明细表!L15-税率表!$F$5,0)</f>
        <v>2068</v>
      </c>
      <c r="S15" s="78">
        <f ca="1">IF(R15=0,0,LOOKUP(R15,税率表!$C$5:$C$13,税率表!$D$5:$D$13))</f>
        <v>0.1</v>
      </c>
      <c r="T15" s="79">
        <f ca="1">IF(R15=0,0,LOOKUP(R15,税率表!$C$5:$C$13,税率表!$E$5:$E$13))</f>
        <v>105</v>
      </c>
    </row>
    <row r="16" spans="1:20" ht="20.100000000000001" customHeight="1" x14ac:dyDescent="0.2">
      <c r="A16" s="63">
        <f>员工基础资料表!A17</f>
        <v>16013</v>
      </c>
      <c r="B16" s="64" t="str">
        <f>VLOOKUP($A16,员工基础资料表!$A:$H,3,0)</f>
        <v>营销部</v>
      </c>
      <c r="C16" s="64" t="str">
        <f>VLOOKUP($A16,员工基础资料表!$A:$H,2,0)</f>
        <v>李如好</v>
      </c>
      <c r="D16" s="65">
        <f>ROUND(VLOOKUP(A16,员工基础资料表!A:H,6,0)/VLOOKUP(A16,考勤统计表!A:G,4,0)*VLOOKUP(A16,考勤统计表!A:G,6,0),0)</f>
        <v>1300</v>
      </c>
      <c r="E16" s="65">
        <f>ROUND(VLOOKUP(A16,员工基础资料表!A:H,7,0)*VLOOKUP(A16,考勤统计表!A:G,7,0),0)</f>
        <v>2610</v>
      </c>
      <c r="F16" s="65">
        <f ca="1">VLOOKUP(A16,员工基础资料表!A:H,8,0)</f>
        <v>750</v>
      </c>
      <c r="G16" s="65">
        <f>VLOOKUP(A16,考勤统计表!A:J,10,0)</f>
        <v>0</v>
      </c>
      <c r="H16" s="65">
        <f t="shared" ca="1" si="0"/>
        <v>4660</v>
      </c>
      <c r="I16" s="65">
        <f ca="1">ROUND(H16/VLOOKUP(A16,考勤统计表!A:D,4,0),0)</f>
        <v>194</v>
      </c>
      <c r="J16" s="65">
        <f ca="1">VLOOKUP(A16,考勤统计表!A:L,8,0)*I16*2</f>
        <v>776</v>
      </c>
      <c r="K16" s="65">
        <f ca="1">VLOOKUP(A16,考勤统计表!A:L,9,0)*I16*3</f>
        <v>0</v>
      </c>
      <c r="L16" s="65">
        <f t="shared" ca="1" si="1"/>
        <v>5436</v>
      </c>
      <c r="M16" s="65">
        <f t="shared" ca="1" si="2"/>
        <v>88.600000000000023</v>
      </c>
      <c r="N16" s="65">
        <f>VLOOKUP(A16,考勤统计表!A:L,11,0)</f>
        <v>0</v>
      </c>
      <c r="O16" s="65">
        <f ca="1">VLOOKUP(A16,考勤统计表!A:L,12,0)</f>
        <v>675</v>
      </c>
      <c r="P16" s="65">
        <f t="shared" ca="1" si="3"/>
        <v>4672.3999999999996</v>
      </c>
      <c r="Q16" s="76"/>
      <c r="R16" s="77">
        <f ca="1">IF(L16&gt;税率表!$F$5,工资明细表!L16-税率表!$F$5,0)</f>
        <v>1936</v>
      </c>
      <c r="S16" s="78">
        <f ca="1">IF(R16=0,0,LOOKUP(R16,税率表!$C$5:$C$13,税率表!$D$5:$D$13))</f>
        <v>0.1</v>
      </c>
      <c r="T16" s="79">
        <f ca="1">IF(R16=0,0,LOOKUP(R16,税率表!$C$5:$C$13,税率表!$E$5:$E$13))</f>
        <v>105</v>
      </c>
    </row>
    <row r="17" spans="1:20" ht="20.100000000000001" customHeight="1" x14ac:dyDescent="0.2">
      <c r="A17" s="63">
        <f>员工基础资料表!A18</f>
        <v>16014</v>
      </c>
      <c r="B17" s="64" t="str">
        <f>VLOOKUP($A17,员工基础资料表!$A:$H,3,0)</f>
        <v>营销部</v>
      </c>
      <c r="C17" s="64" t="str">
        <f>VLOOKUP($A17,员工基础资料表!$A:$H,2,0)</f>
        <v>李祥瑞</v>
      </c>
      <c r="D17" s="65">
        <f>ROUND(VLOOKUP(A17,员工基础资料表!A:H,6,0)/VLOOKUP(A17,考勤统计表!A:G,4,0)*VLOOKUP(A17,考勤统计表!A:G,6,0),0)</f>
        <v>3025</v>
      </c>
      <c r="E17" s="65">
        <f>ROUND(VLOOKUP(A17,员工基础资料表!A:H,7,0)*VLOOKUP(A17,考勤统计表!A:G,7,0),0)</f>
        <v>2280</v>
      </c>
      <c r="F17" s="65">
        <f ca="1">VLOOKUP(A17,员工基础资料表!A:H,8,0)</f>
        <v>800</v>
      </c>
      <c r="G17" s="65">
        <f>VLOOKUP(A17,考勤统计表!A:J,10,0)</f>
        <v>0</v>
      </c>
      <c r="H17" s="65">
        <f t="shared" ca="1" si="0"/>
        <v>6105</v>
      </c>
      <c r="I17" s="65">
        <f ca="1">ROUND(H17/VLOOKUP(A17,考勤统计表!A:D,4,0),0)</f>
        <v>254</v>
      </c>
      <c r="J17" s="65">
        <f ca="1">VLOOKUP(A17,考勤统计表!A:L,8,0)*I17*2</f>
        <v>0</v>
      </c>
      <c r="K17" s="65">
        <f ca="1">VLOOKUP(A17,考勤统计表!A:L,9,0)*I17*3</f>
        <v>0</v>
      </c>
      <c r="L17" s="65">
        <f t="shared" ca="1" si="1"/>
        <v>6105</v>
      </c>
      <c r="M17" s="65">
        <f t="shared" ca="1" si="2"/>
        <v>155.5</v>
      </c>
      <c r="N17" s="65">
        <f>VLOOKUP(A17,考勤统计表!A:L,11,0)</f>
        <v>200</v>
      </c>
      <c r="O17" s="65">
        <f ca="1">VLOOKUP(A17,考勤统计表!A:L,12,0)</f>
        <v>720</v>
      </c>
      <c r="P17" s="65">
        <f t="shared" ca="1" si="3"/>
        <v>5029.5</v>
      </c>
      <c r="Q17" s="76"/>
      <c r="R17" s="77">
        <f ca="1">IF(L17&gt;税率表!$F$5,工资明细表!L17-税率表!$F$5,0)</f>
        <v>2605</v>
      </c>
      <c r="S17" s="78">
        <f ca="1">IF(R17=0,0,LOOKUP(R17,税率表!$C$5:$C$13,税率表!$D$5:$D$13))</f>
        <v>0.1</v>
      </c>
      <c r="T17" s="79">
        <f ca="1">IF(R17=0,0,LOOKUP(R17,税率表!$C$5:$C$13,税率表!$E$5:$E$13))</f>
        <v>105</v>
      </c>
    </row>
    <row r="18" spans="1:20" ht="20.100000000000001" customHeight="1" x14ac:dyDescent="0.2">
      <c r="A18" s="63">
        <f>员工基础资料表!A19</f>
        <v>16015</v>
      </c>
      <c r="B18" s="64" t="str">
        <f>VLOOKUP($A18,员工基础资料表!$A:$H,3,0)</f>
        <v>人力资源部</v>
      </c>
      <c r="C18" s="64" t="str">
        <f>VLOOKUP($A18,员工基础资料表!$A:$H,2,0)</f>
        <v>李宣蓉</v>
      </c>
      <c r="D18" s="65">
        <f>ROUND(VLOOKUP(A18,员工基础资料表!A:H,6,0)/VLOOKUP(A18,考勤统计表!A:G,4,0)*VLOOKUP(A18,考勤统计表!A:G,6,0),0)</f>
        <v>4000</v>
      </c>
      <c r="E18" s="65">
        <f>ROUND(VLOOKUP(A18,员工基础资料表!A:H,7,0)*VLOOKUP(A18,考勤统计表!A:G,7,0),0)</f>
        <v>2550</v>
      </c>
      <c r="F18" s="65">
        <f ca="1">VLOOKUP(A18,员工基础资料表!A:H,8,0)</f>
        <v>750</v>
      </c>
      <c r="G18" s="65">
        <f>VLOOKUP(A18,考勤统计表!A:J,10,0)</f>
        <v>150</v>
      </c>
      <c r="H18" s="65">
        <f t="shared" ca="1" si="0"/>
        <v>7450</v>
      </c>
      <c r="I18" s="65">
        <f ca="1">ROUND(H18/VLOOKUP(A18,考勤统计表!A:D,4,0),0)</f>
        <v>310</v>
      </c>
      <c r="J18" s="65">
        <f ca="1">VLOOKUP(A18,考勤统计表!A:L,8,0)*I18*2</f>
        <v>0</v>
      </c>
      <c r="K18" s="65">
        <f ca="1">VLOOKUP(A18,考勤统计表!A:L,9,0)*I18*3</f>
        <v>0</v>
      </c>
      <c r="L18" s="65">
        <f t="shared" ca="1" si="1"/>
        <v>7450</v>
      </c>
      <c r="M18" s="65">
        <f t="shared" ca="1" si="2"/>
        <v>290</v>
      </c>
      <c r="N18" s="65">
        <f>VLOOKUP(A18,考勤统计表!A:L,11,0)</f>
        <v>0</v>
      </c>
      <c r="O18" s="65">
        <f ca="1">VLOOKUP(A18,考勤统计表!A:L,12,0)</f>
        <v>675</v>
      </c>
      <c r="P18" s="65">
        <f t="shared" ca="1" si="3"/>
        <v>6485</v>
      </c>
      <c r="Q18" s="76"/>
      <c r="R18" s="77">
        <f ca="1">IF(L18&gt;税率表!$F$5,工资明细表!L18-税率表!$F$5,0)</f>
        <v>3950</v>
      </c>
      <c r="S18" s="78">
        <f ca="1">IF(R18=0,0,LOOKUP(R18,税率表!$C$5:$C$13,税率表!$D$5:$D$13))</f>
        <v>0.1</v>
      </c>
      <c r="T18" s="79">
        <f ca="1">IF(R18=0,0,LOOKUP(R18,税率表!$C$5:$C$13,税率表!$E$5:$E$13))</f>
        <v>105</v>
      </c>
    </row>
    <row r="19" spans="1:20" ht="20.100000000000001" customHeight="1" x14ac:dyDescent="0.2">
      <c r="A19" s="63">
        <f>员工基础资料表!A20</f>
        <v>16016</v>
      </c>
      <c r="B19" s="64" t="str">
        <f>VLOOKUP($A19,员工基础资料表!$A:$H,3,0)</f>
        <v>人力资源部</v>
      </c>
      <c r="C19" s="64" t="str">
        <f>VLOOKUP($A19,员工基础资料表!$A:$H,2,0)</f>
        <v>李宇泽</v>
      </c>
      <c r="D19" s="65">
        <f>ROUND(VLOOKUP(A19,员工基础资料表!A:H,6,0)/VLOOKUP(A19,考勤统计表!A:G,4,0)*VLOOKUP(A19,考勤统计表!A:G,6,0),0)</f>
        <v>1917</v>
      </c>
      <c r="E19" s="65">
        <f>ROUND(VLOOKUP(A19,员工基础资料表!A:H,7,0)*VLOOKUP(A19,考勤统计表!A:G,7,0),0)</f>
        <v>2464</v>
      </c>
      <c r="F19" s="65">
        <f ca="1">VLOOKUP(A19,员工基础资料表!A:H,8,0)</f>
        <v>750</v>
      </c>
      <c r="G19" s="65">
        <f>VLOOKUP(A19,考勤统计表!A:J,10,0)</f>
        <v>0</v>
      </c>
      <c r="H19" s="65">
        <f t="shared" ca="1" si="0"/>
        <v>5131</v>
      </c>
      <c r="I19" s="65">
        <f ca="1">ROUND(H19/VLOOKUP(A19,考勤统计表!A:D,4,0),0)</f>
        <v>214</v>
      </c>
      <c r="J19" s="65">
        <f ca="1">VLOOKUP(A19,考勤统计表!A:L,8,0)*I19*2</f>
        <v>428</v>
      </c>
      <c r="K19" s="65">
        <f ca="1">VLOOKUP(A19,考勤统计表!A:L,9,0)*I19*3</f>
        <v>0</v>
      </c>
      <c r="L19" s="65">
        <f t="shared" ca="1" si="1"/>
        <v>5559</v>
      </c>
      <c r="M19" s="65">
        <f t="shared" ca="1" si="2"/>
        <v>100.9</v>
      </c>
      <c r="N19" s="65">
        <f>VLOOKUP(A19,考勤统计表!A:L,11,0)</f>
        <v>0</v>
      </c>
      <c r="O19" s="65">
        <f ca="1">VLOOKUP(A19,考勤统计表!A:L,12,0)</f>
        <v>675</v>
      </c>
      <c r="P19" s="65">
        <f t="shared" ca="1" si="3"/>
        <v>4783.1000000000004</v>
      </c>
      <c r="Q19" s="76"/>
      <c r="R19" s="77">
        <f ca="1">IF(L19&gt;税率表!$F$5,工资明细表!L19-税率表!$F$5,0)</f>
        <v>2059</v>
      </c>
      <c r="S19" s="78">
        <f ca="1">IF(R19=0,0,LOOKUP(R19,税率表!$C$5:$C$13,税率表!$D$5:$D$13))</f>
        <v>0.1</v>
      </c>
      <c r="T19" s="79">
        <f ca="1">IF(R19=0,0,LOOKUP(R19,税率表!$C$5:$C$13,税率表!$E$5:$E$13))</f>
        <v>105</v>
      </c>
    </row>
    <row r="20" spans="1:20" ht="20.100000000000001" customHeight="1" x14ac:dyDescent="0.2">
      <c r="A20" s="63">
        <f>员工基础资料表!A21</f>
        <v>16017</v>
      </c>
      <c r="B20" s="64" t="str">
        <f>VLOOKUP($A20,员工基础资料表!$A:$H,3,0)</f>
        <v>人力资源部</v>
      </c>
      <c r="C20" s="64" t="str">
        <f>VLOOKUP($A20,员工基础资料表!$A:$H,2,0)</f>
        <v>李梓睿</v>
      </c>
      <c r="D20" s="65">
        <f>ROUND(VLOOKUP(A20,员工基础资料表!A:H,6,0)/VLOOKUP(A20,考勤统计表!A:G,4,0)*VLOOKUP(A20,考勤统计表!A:G,6,0),0)</f>
        <v>1300</v>
      </c>
      <c r="E20" s="65">
        <f>ROUND(VLOOKUP(A20,员工基础资料表!A:H,7,0)*VLOOKUP(A20,考勤统计表!A:G,7,0),0)</f>
        <v>3430</v>
      </c>
      <c r="F20" s="65">
        <f ca="1">VLOOKUP(A20,员工基础资料表!A:H,8,0)</f>
        <v>900</v>
      </c>
      <c r="G20" s="65">
        <f>VLOOKUP(A20,考勤统计表!A:J,10,0)</f>
        <v>0</v>
      </c>
      <c r="H20" s="65">
        <f t="shared" ca="1" si="0"/>
        <v>5630</v>
      </c>
      <c r="I20" s="65">
        <f ca="1">ROUND(H20/VLOOKUP(A20,考勤统计表!A:D,4,0),0)</f>
        <v>235</v>
      </c>
      <c r="J20" s="65">
        <f ca="1">VLOOKUP(A20,考勤统计表!A:L,8,0)*I20*2</f>
        <v>0</v>
      </c>
      <c r="K20" s="65">
        <f ca="1">VLOOKUP(A20,考勤统计表!A:L,9,0)*I20*3</f>
        <v>0</v>
      </c>
      <c r="L20" s="65">
        <f t="shared" ca="1" si="1"/>
        <v>5630</v>
      </c>
      <c r="M20" s="65">
        <f t="shared" ca="1" si="2"/>
        <v>108</v>
      </c>
      <c r="N20" s="65">
        <f>VLOOKUP(A20,考勤统计表!A:L,11,0)</f>
        <v>200</v>
      </c>
      <c r="O20" s="65">
        <f ca="1">VLOOKUP(A20,考勤统计表!A:L,12,0)</f>
        <v>810</v>
      </c>
      <c r="P20" s="65">
        <f t="shared" ca="1" si="3"/>
        <v>4512</v>
      </c>
      <c r="Q20" s="76"/>
      <c r="R20" s="77">
        <f ca="1">IF(L20&gt;税率表!$F$5,工资明细表!L20-税率表!$F$5,0)</f>
        <v>2130</v>
      </c>
      <c r="S20" s="78">
        <f ca="1">IF(R20=0,0,LOOKUP(R20,税率表!$C$5:$C$13,税率表!$D$5:$D$13))</f>
        <v>0.1</v>
      </c>
      <c r="T20" s="79">
        <f ca="1">IF(R20=0,0,LOOKUP(R20,税率表!$C$5:$C$13,税率表!$E$5:$E$13))</f>
        <v>105</v>
      </c>
    </row>
    <row r="21" spans="1:20" ht="20.100000000000001" customHeight="1" x14ac:dyDescent="0.2">
      <c r="A21" s="63">
        <f>员工基础资料表!A22</f>
        <v>16018</v>
      </c>
      <c r="B21" s="64" t="str">
        <f>VLOOKUP($A21,员工基础资料表!$A:$H,3,0)</f>
        <v>人力资源部</v>
      </c>
      <c r="C21" s="64" t="str">
        <f>VLOOKUP($A21,员工基础资料表!$A:$H,2,0)</f>
        <v>林圣智</v>
      </c>
      <c r="D21" s="65">
        <f>ROUND(VLOOKUP(A21,员工基础资料表!A:H,6,0)/VLOOKUP(A21,考勤统计表!A:G,4,0)*VLOOKUP(A21,考勤统计表!A:G,6,0),0)</f>
        <v>3300</v>
      </c>
      <c r="E21" s="65">
        <f>ROUND(VLOOKUP(A21,员工基础资料表!A:H,7,0)*VLOOKUP(A21,考勤统计表!A:G,7,0),0)</f>
        <v>2852</v>
      </c>
      <c r="F21" s="65">
        <f ca="1">VLOOKUP(A21,员工基础资料表!A:H,8,0)</f>
        <v>850</v>
      </c>
      <c r="G21" s="65">
        <f>VLOOKUP(A21,考勤统计表!A:J,10,0)</f>
        <v>50</v>
      </c>
      <c r="H21" s="65">
        <f t="shared" ca="1" si="0"/>
        <v>7052</v>
      </c>
      <c r="I21" s="65">
        <f ca="1">ROUND(H21/VLOOKUP(A21,考勤统计表!A:D,4,0),0)</f>
        <v>294</v>
      </c>
      <c r="J21" s="65">
        <f ca="1">VLOOKUP(A21,考勤统计表!A:L,8,0)*I21*2</f>
        <v>1176</v>
      </c>
      <c r="K21" s="65">
        <f ca="1">VLOOKUP(A21,考勤统计表!A:L,9,0)*I21*3</f>
        <v>0</v>
      </c>
      <c r="L21" s="65">
        <f t="shared" ca="1" si="1"/>
        <v>8228</v>
      </c>
      <c r="M21" s="65">
        <f t="shared" ca="1" si="2"/>
        <v>390.6</v>
      </c>
      <c r="N21" s="65">
        <f>VLOOKUP(A21,考勤统计表!A:L,11,0)</f>
        <v>0</v>
      </c>
      <c r="O21" s="65">
        <f ca="1">VLOOKUP(A21,考勤统计表!A:L,12,0)</f>
        <v>765</v>
      </c>
      <c r="P21" s="65">
        <f t="shared" ca="1" si="3"/>
        <v>7072.4</v>
      </c>
      <c r="Q21" s="76"/>
      <c r="R21" s="77">
        <f ca="1">IF(L21&gt;税率表!$F$5,工资明细表!L21-税率表!$F$5,0)</f>
        <v>4728</v>
      </c>
      <c r="S21" s="78">
        <f ca="1">IF(R21=0,0,LOOKUP(R21,税率表!$C$5:$C$13,税率表!$D$5:$D$13))</f>
        <v>0.2</v>
      </c>
      <c r="T21" s="79">
        <f ca="1">IF(R21=0,0,LOOKUP(R21,税率表!$C$5:$C$13,税率表!$E$5:$E$13))</f>
        <v>555</v>
      </c>
    </row>
    <row r="22" spans="1:20" ht="20.100000000000001" customHeight="1" x14ac:dyDescent="0.2">
      <c r="A22" s="63">
        <f>员工基础资料表!A23</f>
        <v>16019</v>
      </c>
      <c r="B22" s="64" t="str">
        <f>VLOOKUP($A22,员工基础资料表!$A:$H,3,0)</f>
        <v>人力资源部</v>
      </c>
      <c r="C22" s="64" t="str">
        <f>VLOOKUP($A22,员工基础资料表!$A:$H,2,0)</f>
        <v>林芯羽</v>
      </c>
      <c r="D22" s="65">
        <f>ROUND(VLOOKUP(A22,员工基础资料表!A:H,6,0)/VLOOKUP(A22,考勤统计表!A:G,4,0)*VLOOKUP(A22,考勤统计表!A:G,6,0),0)</f>
        <v>1950</v>
      </c>
      <c r="E22" s="65">
        <f>ROUND(VLOOKUP(A22,员工基础资料表!A:H,7,0)*VLOOKUP(A22,考勤统计表!A:G,7,0),0)</f>
        <v>2425</v>
      </c>
      <c r="F22" s="65">
        <f ca="1">VLOOKUP(A22,员工基础资料表!A:H,8,0)</f>
        <v>700</v>
      </c>
      <c r="G22" s="65">
        <f>VLOOKUP(A22,考勤统计表!A:J,10,0)</f>
        <v>0</v>
      </c>
      <c r="H22" s="65">
        <f t="shared" ca="1" si="0"/>
        <v>5075</v>
      </c>
      <c r="I22" s="65">
        <f ca="1">ROUND(H22/VLOOKUP(A22,考勤统计表!A:D,4,0),0)</f>
        <v>211</v>
      </c>
      <c r="J22" s="65">
        <f ca="1">VLOOKUP(A22,考勤统计表!A:L,8,0)*I22*2</f>
        <v>0</v>
      </c>
      <c r="K22" s="65">
        <f ca="1">VLOOKUP(A22,考勤统计表!A:L,9,0)*I22*3</f>
        <v>0</v>
      </c>
      <c r="L22" s="65">
        <f t="shared" ca="1" si="1"/>
        <v>5075</v>
      </c>
      <c r="M22" s="65">
        <f t="shared" ca="1" si="2"/>
        <v>52.5</v>
      </c>
      <c r="N22" s="65">
        <f>VLOOKUP(A22,考勤统计表!A:L,11,0)</f>
        <v>0</v>
      </c>
      <c r="O22" s="65">
        <f ca="1">VLOOKUP(A22,考勤统计表!A:L,12,0)</f>
        <v>630</v>
      </c>
      <c r="P22" s="65">
        <f t="shared" ca="1" si="3"/>
        <v>4392.5</v>
      </c>
      <c r="Q22" s="76"/>
      <c r="R22" s="77">
        <f ca="1">IF(L22&gt;税率表!$F$5,工资明细表!L22-税率表!$F$5,0)</f>
        <v>1575</v>
      </c>
      <c r="S22" s="78">
        <f ca="1">IF(R22=0,0,LOOKUP(R22,税率表!$C$5:$C$13,税率表!$D$5:$D$13))</f>
        <v>0.1</v>
      </c>
      <c r="T22" s="79">
        <f ca="1">IF(R22=0,0,LOOKUP(R22,税率表!$C$5:$C$13,税率表!$E$5:$E$13))</f>
        <v>105</v>
      </c>
    </row>
    <row r="23" spans="1:20" ht="20.100000000000001" customHeight="1" x14ac:dyDescent="0.2">
      <c r="A23" s="66"/>
      <c r="B23" s="67"/>
      <c r="C23" s="6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6"/>
      <c r="R23" s="66"/>
      <c r="S23" s="80"/>
      <c r="T23" s="76"/>
    </row>
    <row r="24" spans="1:20" ht="20.100000000000001" customHeight="1" x14ac:dyDescent="0.2">
      <c r="A24" s="121" t="s">
        <v>88</v>
      </c>
      <c r="B24" s="122"/>
      <c r="C24" s="122"/>
      <c r="D24" s="69">
        <f>SUM(D4:D23)</f>
        <v>47909</v>
      </c>
      <c r="E24" s="69">
        <f t="shared" ref="E24:T24" si="4">SUM(E4:E23)</f>
        <v>51662</v>
      </c>
      <c r="F24" s="69">
        <f t="shared" ca="1" si="4"/>
        <v>14500</v>
      </c>
      <c r="G24" s="69">
        <f t="shared" si="4"/>
        <v>700</v>
      </c>
      <c r="H24" s="69">
        <f t="shared" ca="1" si="4"/>
        <v>114771</v>
      </c>
      <c r="I24" s="69">
        <f t="shared" ca="1" si="4"/>
        <v>4781</v>
      </c>
      <c r="J24" s="69">
        <f t="shared" ca="1" si="4"/>
        <v>5062</v>
      </c>
      <c r="K24" s="69">
        <f t="shared" ca="1" si="4"/>
        <v>0</v>
      </c>
      <c r="L24" s="69">
        <f t="shared" ca="1" si="4"/>
        <v>119833</v>
      </c>
      <c r="M24" s="69">
        <f t="shared" ca="1" si="4"/>
        <v>3587.4800000000005</v>
      </c>
      <c r="N24" s="69">
        <f t="shared" si="4"/>
        <v>750</v>
      </c>
      <c r="O24" s="69">
        <f t="shared" ca="1" si="4"/>
        <v>13050</v>
      </c>
      <c r="P24" s="69">
        <f t="shared" ca="1" si="4"/>
        <v>102445.52</v>
      </c>
      <c r="Q24" s="81"/>
      <c r="R24" s="82">
        <f t="shared" ca="1" si="4"/>
        <v>53333</v>
      </c>
      <c r="S24" s="83">
        <f t="shared" ca="1" si="4"/>
        <v>2.1300000000000008</v>
      </c>
      <c r="T24" s="84">
        <f t="shared" ca="1" si="4"/>
        <v>3240</v>
      </c>
    </row>
  </sheetData>
  <mergeCells count="3">
    <mergeCell ref="A1:Q1"/>
    <mergeCell ref="A2:Q2"/>
    <mergeCell ref="A24:C24"/>
  </mergeCells>
  <phoneticPr fontId="28" type="noConversion"/>
  <printOptions horizontalCentered="1"/>
  <pageMargins left="0.196850393700787" right="0.196850393700787" top="0.98425196850393704" bottom="0.59055118110236204" header="0.31496062992126" footer="0.31496062992126"/>
  <pageSetup paperSize="9" scale="8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11"/>
  <sheetViews>
    <sheetView workbookViewId="0">
      <selection activeCell="H6" sqref="H6"/>
    </sheetView>
  </sheetViews>
  <sheetFormatPr defaultColWidth="15.625" defaultRowHeight="20.100000000000001" customHeight="1" x14ac:dyDescent="0.2"/>
  <cols>
    <col min="1" max="2" width="15.625" style="2"/>
    <col min="3" max="3" width="10.625" style="2" customWidth="1"/>
    <col min="4" max="6" width="13.125" style="2" customWidth="1"/>
    <col min="7" max="16384" width="15.625" style="2"/>
  </cols>
  <sheetData>
    <row r="1" spans="1:5" ht="20.100000000000001" customHeight="1" x14ac:dyDescent="0.2">
      <c r="A1" s="123" t="s">
        <v>89</v>
      </c>
      <c r="B1" s="123"/>
      <c r="C1" s="123"/>
      <c r="D1" s="123"/>
      <c r="E1" s="22"/>
    </row>
    <row r="2" spans="1:5" ht="20.100000000000001" customHeight="1" x14ac:dyDescent="0.2">
      <c r="A2" s="123"/>
      <c r="B2" s="123"/>
      <c r="C2" s="123"/>
      <c r="D2" s="123"/>
      <c r="E2" s="22"/>
    </row>
    <row r="3" spans="1:5" ht="20.100000000000001" customHeight="1" x14ac:dyDescent="0.2">
      <c r="A3" s="50"/>
      <c r="B3" s="50"/>
      <c r="C3" s="50"/>
      <c r="D3" s="22"/>
      <c r="E3" s="22"/>
    </row>
    <row r="4" spans="1:5" ht="20.100000000000001" customHeight="1" x14ac:dyDescent="0.2">
      <c r="A4" s="51" t="s">
        <v>17</v>
      </c>
      <c r="B4" s="52" t="s">
        <v>83</v>
      </c>
      <c r="C4" s="53" t="s">
        <v>90</v>
      </c>
    </row>
    <row r="5" spans="1:5" ht="20.100000000000001" customHeight="1" x14ac:dyDescent="0.2">
      <c r="A5" s="54" t="s">
        <v>24</v>
      </c>
      <c r="B5" s="55">
        <f ca="1">SUMIF(工资明细表!B4:B22,部门汇总!A5,工资明细表!P4:P22)</f>
        <v>19584.919999999998</v>
      </c>
      <c r="C5" s="56"/>
    </row>
    <row r="6" spans="1:5" ht="20.100000000000001" customHeight="1" x14ac:dyDescent="0.2">
      <c r="A6" s="54" t="s">
        <v>33</v>
      </c>
      <c r="B6" s="55">
        <f ca="1">SUMIF(工资明细表!B5:B23,部门汇总!A6,工资明细表!P5:P23)</f>
        <v>28626.1</v>
      </c>
      <c r="C6" s="56"/>
    </row>
    <row r="7" spans="1:5" ht="20.100000000000001" customHeight="1" x14ac:dyDescent="0.2">
      <c r="A7" s="54" t="s">
        <v>44</v>
      </c>
      <c r="B7" s="55">
        <f ca="1">SUMIF(工资明细表!B6:B24,部门汇总!A7,工资明细表!P6:P24)</f>
        <v>26989.5</v>
      </c>
      <c r="C7" s="56"/>
    </row>
    <row r="8" spans="1:5" ht="20.100000000000001" customHeight="1" x14ac:dyDescent="0.2">
      <c r="A8" s="54" t="s">
        <v>55</v>
      </c>
      <c r="B8" s="55">
        <f ca="1">SUMIF(工资明细表!B7:B25,部门汇总!A8,工资明细表!P7:P25)</f>
        <v>27245</v>
      </c>
      <c r="C8" s="56"/>
    </row>
    <row r="9" spans="1:5" ht="20.100000000000001" customHeight="1" x14ac:dyDescent="0.2">
      <c r="A9" s="54"/>
      <c r="B9" s="55"/>
      <c r="C9" s="56"/>
    </row>
    <row r="10" spans="1:5" ht="20.100000000000001" customHeight="1" x14ac:dyDescent="0.2">
      <c r="A10" s="54"/>
      <c r="B10" s="55"/>
      <c r="C10" s="56"/>
    </row>
    <row r="11" spans="1:5" ht="20.100000000000001" customHeight="1" x14ac:dyDescent="0.2">
      <c r="A11" s="57"/>
      <c r="B11" s="58"/>
      <c r="C11" s="59"/>
    </row>
  </sheetData>
  <mergeCells count="1">
    <mergeCell ref="A1:D2"/>
  </mergeCells>
  <phoneticPr fontId="28" type="noConversion"/>
  <printOptions horizontalCentered="1"/>
  <pageMargins left="0.196850393700787" right="0.196850393700787" top="0.98425196850393704" bottom="0.78740157480314998" header="0.31496062992126" footer="0.31496062992126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I20"/>
  <sheetViews>
    <sheetView workbookViewId="0">
      <selection activeCell="I19" sqref="B1:I20"/>
    </sheetView>
  </sheetViews>
  <sheetFormatPr defaultColWidth="15.625" defaultRowHeight="20.100000000000001" customHeight="1" x14ac:dyDescent="0.3"/>
  <cols>
    <col min="1" max="1" width="2.625" style="43" customWidth="1"/>
    <col min="2" max="3" width="15.625" style="43"/>
    <col min="4" max="4" width="2.625" style="43" customWidth="1"/>
    <col min="5" max="6" width="15.625" style="43"/>
    <col min="7" max="7" width="2.625" style="43" customWidth="1"/>
    <col min="8" max="9" width="15.625" style="43"/>
    <col min="10" max="10" width="2.625" style="43" customWidth="1"/>
    <col min="11" max="16384" width="15.625" style="43"/>
  </cols>
  <sheetData>
    <row r="1" spans="2:9" s="25" customFormat="1" ht="20.100000000000001" customHeight="1" x14ac:dyDescent="0.3">
      <c r="B1" s="129" t="s">
        <v>91</v>
      </c>
      <c r="C1" s="129"/>
      <c r="D1" s="129"/>
      <c r="E1" s="129"/>
      <c r="F1" s="129"/>
      <c r="G1" s="129"/>
      <c r="H1" s="129"/>
      <c r="I1" s="129"/>
    </row>
    <row r="2" spans="2:9" s="25" customFormat="1" ht="20.100000000000001" customHeight="1" x14ac:dyDescent="0.3">
      <c r="B2" s="129"/>
      <c r="C2" s="129"/>
      <c r="D2" s="129"/>
      <c r="E2" s="129"/>
      <c r="F2" s="129"/>
      <c r="G2" s="129"/>
      <c r="H2" s="129"/>
      <c r="I2" s="129"/>
    </row>
    <row r="3" spans="2:9" s="25" customFormat="1" ht="20.100000000000001" customHeight="1" x14ac:dyDescent="0.3">
      <c r="B3" s="129"/>
      <c r="C3" s="129"/>
      <c r="D3" s="129"/>
      <c r="E3" s="129"/>
      <c r="F3" s="129"/>
      <c r="G3" s="129"/>
      <c r="H3" s="129"/>
      <c r="I3" s="129"/>
    </row>
    <row r="4" spans="2:9" s="25" customFormat="1" ht="20.100000000000001" customHeight="1" x14ac:dyDescent="0.3">
      <c r="B4" s="124" t="s">
        <v>92</v>
      </c>
      <c r="C4" s="130">
        <f ca="1">首页!L5</f>
        <v>43424.686191782406</v>
      </c>
      <c r="D4" s="131"/>
      <c r="E4" s="132"/>
      <c r="F4" s="44"/>
      <c r="G4" s="44"/>
      <c r="H4" s="44"/>
      <c r="I4" s="44"/>
    </row>
    <row r="5" spans="2:9" s="25" customFormat="1" ht="20.100000000000001" customHeight="1" x14ac:dyDescent="0.3">
      <c r="B5" s="124"/>
      <c r="C5" s="133"/>
      <c r="D5" s="134"/>
      <c r="E5" s="135"/>
      <c r="F5" s="44"/>
      <c r="G5" s="44"/>
      <c r="H5" s="44"/>
      <c r="I5" s="44"/>
    </row>
    <row r="6" spans="2:9" s="25" customFormat="1" ht="20.100000000000001" customHeight="1" x14ac:dyDescent="0.3">
      <c r="B6" s="45"/>
      <c r="C6" s="45"/>
      <c r="E6" s="45"/>
    </row>
    <row r="7" spans="2:9" s="25" customFormat="1" ht="20.100000000000001" customHeight="1" x14ac:dyDescent="0.3">
      <c r="B7" s="124" t="s">
        <v>15</v>
      </c>
      <c r="C7" s="125">
        <v>16019</v>
      </c>
      <c r="E7" s="124" t="s">
        <v>16</v>
      </c>
      <c r="F7" s="125" t="str">
        <f ca="1">IF(C7=0,"",VLOOKUP($C$7,工资明细表!A:Q,3,0))</f>
        <v>林芯羽</v>
      </c>
      <c r="H7" s="124" t="s">
        <v>17</v>
      </c>
      <c r="I7" s="125" t="str">
        <f ca="1">IF(C7=0,"",VLOOKUP($C$7,工资明细表!A:Q,2,0))</f>
        <v>人力资源部</v>
      </c>
    </row>
    <row r="8" spans="2:9" s="25" customFormat="1" ht="20.100000000000001" customHeight="1" x14ac:dyDescent="0.3">
      <c r="B8" s="124"/>
      <c r="C8" s="126"/>
      <c r="E8" s="124"/>
      <c r="F8" s="126"/>
      <c r="H8" s="124"/>
      <c r="I8" s="126"/>
    </row>
    <row r="9" spans="2:9" s="25" customFormat="1" ht="20.100000000000001" customHeight="1" x14ac:dyDescent="0.3">
      <c r="B9" s="45"/>
      <c r="C9" s="45"/>
      <c r="E9" s="45"/>
      <c r="F9" s="45"/>
      <c r="H9" s="45"/>
      <c r="I9" s="45"/>
    </row>
    <row r="10" spans="2:9" s="25" customFormat="1" ht="20.100000000000001" customHeight="1" x14ac:dyDescent="0.3">
      <c r="B10" s="124" t="s">
        <v>20</v>
      </c>
      <c r="C10" s="127">
        <f ca="1">IF(C7=0,"",VLOOKUP($C$7,工资明细表!A:Q,4,0))</f>
        <v>1950</v>
      </c>
      <c r="E10" s="124" t="s">
        <v>72</v>
      </c>
      <c r="F10" s="127">
        <f ca="1">IF(C7=0,"",VLOOKUP($C$7,工资明细表!A:Q,7,0))</f>
        <v>0</v>
      </c>
      <c r="H10" s="124" t="s">
        <v>81</v>
      </c>
      <c r="I10" s="127">
        <f ca="1">IF(C7=0,"",VLOOKUP($C$7,工资明细表!A:Q,13,0))</f>
        <v>52.5</v>
      </c>
    </row>
    <row r="11" spans="2:9" s="25" customFormat="1" ht="20.100000000000001" customHeight="1" x14ac:dyDescent="0.3">
      <c r="B11" s="124"/>
      <c r="C11" s="128"/>
      <c r="E11" s="124"/>
      <c r="F11" s="128"/>
      <c r="H11" s="124"/>
      <c r="I11" s="128"/>
    </row>
    <row r="12" spans="2:9" s="25" customFormat="1" ht="20.100000000000001" customHeight="1" x14ac:dyDescent="0.3">
      <c r="B12" s="46"/>
      <c r="C12" s="45"/>
      <c r="E12" s="46"/>
      <c r="F12" s="45"/>
      <c r="H12" s="47"/>
      <c r="I12" s="45"/>
    </row>
    <row r="13" spans="2:9" s="25" customFormat="1" ht="20.100000000000001" customHeight="1" x14ac:dyDescent="0.3">
      <c r="B13" s="124" t="s">
        <v>21</v>
      </c>
      <c r="C13" s="127">
        <f ca="1">IF(C7=0,"",VLOOKUP($C$7,工资明细表!A:Q,5,0))</f>
        <v>2425</v>
      </c>
      <c r="E13" s="124" t="s">
        <v>78</v>
      </c>
      <c r="F13" s="127">
        <f ca="1">IF(C7=0,"",VLOOKUP($C$7,工资明细表!A:Q,10,0))</f>
        <v>0</v>
      </c>
      <c r="H13" s="124" t="s">
        <v>73</v>
      </c>
      <c r="I13" s="127">
        <f ca="1">IF(C7=0,"",VLOOKUP($C$7,工资明细表!A:Q,14,0))</f>
        <v>0</v>
      </c>
    </row>
    <row r="14" spans="2:9" s="25" customFormat="1" ht="20.100000000000001" customHeight="1" x14ac:dyDescent="0.3">
      <c r="B14" s="124"/>
      <c r="C14" s="128"/>
      <c r="E14" s="124"/>
      <c r="F14" s="128"/>
      <c r="H14" s="124"/>
      <c r="I14" s="128"/>
    </row>
    <row r="15" spans="2:9" s="25" customFormat="1" ht="20.100000000000001" customHeight="1" x14ac:dyDescent="0.3">
      <c r="B15" s="46"/>
      <c r="C15" s="45"/>
      <c r="E15" s="47"/>
      <c r="F15" s="45"/>
      <c r="H15" s="46"/>
      <c r="I15" s="45"/>
    </row>
    <row r="16" spans="2:9" s="25" customFormat="1" ht="20.100000000000001" customHeight="1" x14ac:dyDescent="0.3">
      <c r="B16" s="124" t="s">
        <v>22</v>
      </c>
      <c r="C16" s="127">
        <f ca="1">IF(C7=0,"",VLOOKUP($C$7,工资明细表!A:Q,6,0))</f>
        <v>700</v>
      </c>
      <c r="E16" s="124" t="s">
        <v>79</v>
      </c>
      <c r="F16" s="127">
        <f ca="1">IF(C7=0,"",VLOOKUP($C$7,工资明细表!A:Q,11,0))</f>
        <v>0</v>
      </c>
      <c r="H16" s="124" t="s">
        <v>82</v>
      </c>
      <c r="I16" s="127">
        <f ca="1">IF(C7=0,"",VLOOKUP($C$7,工资明细表!A:Q,15,0))</f>
        <v>630</v>
      </c>
    </row>
    <row r="17" spans="1:9" s="25" customFormat="1" ht="20.100000000000001" customHeight="1" x14ac:dyDescent="0.3">
      <c r="B17" s="124"/>
      <c r="C17" s="128"/>
      <c r="E17" s="124"/>
      <c r="F17" s="128"/>
      <c r="H17" s="124"/>
      <c r="I17" s="128"/>
    </row>
    <row r="18" spans="1:9" s="25" customFormat="1" ht="20.100000000000001" customHeight="1" x14ac:dyDescent="0.3">
      <c r="B18" s="46"/>
      <c r="C18" s="45"/>
      <c r="E18" s="48"/>
      <c r="H18" s="46"/>
      <c r="I18" s="45"/>
    </row>
    <row r="19" spans="1:9" s="25" customFormat="1" ht="20.100000000000001" customHeight="1" x14ac:dyDescent="0.3">
      <c r="B19" s="124" t="s">
        <v>76</v>
      </c>
      <c r="C19" s="127">
        <f ca="1">IF(C7=0,"",VLOOKUP($C$7,工资明细表!A:Q,8,0))</f>
        <v>5075</v>
      </c>
      <c r="E19" s="48"/>
      <c r="H19" s="124" t="s">
        <v>83</v>
      </c>
      <c r="I19" s="127">
        <f ca="1">IF(C7=0,"",VLOOKUP($C$7,工资明细表!A:Q,16,0))</f>
        <v>4392.5</v>
      </c>
    </row>
    <row r="20" spans="1:9" s="25" customFormat="1" ht="20.100000000000001" customHeight="1" x14ac:dyDescent="0.3">
      <c r="A20" s="45"/>
      <c r="B20" s="124"/>
      <c r="C20" s="128"/>
      <c r="E20" s="49"/>
      <c r="H20" s="124"/>
      <c r="I20" s="128"/>
    </row>
  </sheetData>
  <mergeCells count="31">
    <mergeCell ref="B1:I3"/>
    <mergeCell ref="C4:E5"/>
    <mergeCell ref="I7:I8"/>
    <mergeCell ref="I10:I11"/>
    <mergeCell ref="I13:I14"/>
    <mergeCell ref="I16:I17"/>
    <mergeCell ref="I19:I20"/>
    <mergeCell ref="H7:H8"/>
    <mergeCell ref="H10:H11"/>
    <mergeCell ref="H13:H14"/>
    <mergeCell ref="H16:H17"/>
    <mergeCell ref="H19:H20"/>
    <mergeCell ref="E7:E8"/>
    <mergeCell ref="E10:E11"/>
    <mergeCell ref="E13:E14"/>
    <mergeCell ref="E16:E17"/>
    <mergeCell ref="F7:F8"/>
    <mergeCell ref="F10:F11"/>
    <mergeCell ref="F13:F14"/>
    <mergeCell ref="F16:F17"/>
    <mergeCell ref="B19:B20"/>
    <mergeCell ref="C7:C8"/>
    <mergeCell ref="C10:C11"/>
    <mergeCell ref="C13:C14"/>
    <mergeCell ref="C16:C17"/>
    <mergeCell ref="C19:C20"/>
    <mergeCell ref="B4:B5"/>
    <mergeCell ref="B7:B8"/>
    <mergeCell ref="B10:B11"/>
    <mergeCell ref="B13:B14"/>
    <mergeCell ref="B16:B17"/>
  </mergeCells>
  <phoneticPr fontId="28" type="noConversion"/>
  <printOptions horizontalCentered="1"/>
  <pageMargins left="0.39370078740157499" right="0.39370078740157499" top="1.1811023622047201" bottom="0.78740157480314998" header="0.31496062992126" footer="0.31496062992126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工资明细表!$A$4:$A$23</xm:f>
          </x14:formula1>
          <xm:sqref>C7:C8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D23"/>
  <sheetViews>
    <sheetView workbookViewId="0">
      <selection activeCell="G11" sqref="G11"/>
    </sheetView>
  </sheetViews>
  <sheetFormatPr defaultColWidth="9" defaultRowHeight="20.100000000000001" customHeight="1" x14ac:dyDescent="0.2"/>
  <cols>
    <col min="1" max="1" width="9.75" style="31" customWidth="1"/>
    <col min="2" max="2" width="7.25" style="31" customWidth="1"/>
    <col min="3" max="3" width="11.625" style="31" customWidth="1"/>
    <col min="4" max="4" width="24.5" style="31" customWidth="1"/>
    <col min="5" max="16384" width="9" style="31"/>
  </cols>
  <sheetData>
    <row r="1" spans="1:4" s="2" customFormat="1" ht="20.100000000000001" customHeight="1" x14ac:dyDescent="0.2">
      <c r="A1" s="118" t="s">
        <v>93</v>
      </c>
      <c r="B1" s="118"/>
      <c r="C1" s="118"/>
      <c r="D1" s="118"/>
    </row>
    <row r="2" spans="1:4" s="2" customFormat="1" ht="20.100000000000001" customHeight="1" x14ac:dyDescent="0.2">
      <c r="A2" s="118"/>
      <c r="B2" s="118"/>
      <c r="C2" s="118"/>
      <c r="D2" s="118"/>
    </row>
    <row r="3" spans="1:4" s="2" customFormat="1" ht="20.100000000000001" customHeight="1" x14ac:dyDescent="0.2">
      <c r="A3" s="119"/>
      <c r="B3" s="119"/>
      <c r="C3" s="119"/>
      <c r="D3" s="119"/>
    </row>
    <row r="4" spans="1:4" s="2" customFormat="1" ht="20.100000000000001" customHeight="1" x14ac:dyDescent="0.2">
      <c r="A4" s="32" t="s">
        <v>15</v>
      </c>
      <c r="B4" s="33" t="s">
        <v>16</v>
      </c>
      <c r="C4" s="33" t="s">
        <v>94</v>
      </c>
      <c r="D4" s="34" t="s">
        <v>18</v>
      </c>
    </row>
    <row r="5" spans="1:4" s="2" customFormat="1" ht="20.100000000000001" customHeight="1" x14ac:dyDescent="0.2">
      <c r="A5" s="35">
        <f>工资明细表!A4</f>
        <v>16001</v>
      </c>
      <c r="B5" s="36" t="str">
        <f>工资明细表!C4</f>
        <v>卞悦涵</v>
      </c>
      <c r="C5" s="37">
        <f ca="1">工资明细表!P4</f>
        <v>5585</v>
      </c>
      <c r="D5" s="38" t="str">
        <f>VLOOKUP(A5,员工基础资料表!A:D,4,0)</f>
        <v>6013826108000001234</v>
      </c>
    </row>
    <row r="6" spans="1:4" s="2" customFormat="1" ht="20.100000000000001" customHeight="1" x14ac:dyDescent="0.2">
      <c r="A6" s="35">
        <f>工资明细表!A5</f>
        <v>16002</v>
      </c>
      <c r="B6" s="36" t="str">
        <f>工资明细表!C5</f>
        <v>陈鸿博</v>
      </c>
      <c r="C6" s="37">
        <f ca="1">工资明细表!P5</f>
        <v>5835</v>
      </c>
      <c r="D6" s="38" t="str">
        <f>VLOOKUP(A6,员工基础资料表!A:D,4,0)</f>
        <v>6013826108000001235</v>
      </c>
    </row>
    <row r="7" spans="1:4" s="2" customFormat="1" ht="20.100000000000001" customHeight="1" x14ac:dyDescent="0.2">
      <c r="A7" s="35">
        <f>工资明细表!A6</f>
        <v>16003</v>
      </c>
      <c r="B7" s="36" t="str">
        <f>工资明细表!C6</f>
        <v>陈泽宇</v>
      </c>
      <c r="C7" s="37">
        <f ca="1">工资明细表!P6</f>
        <v>3302.62</v>
      </c>
      <c r="D7" s="38" t="str">
        <f>VLOOKUP(A7,员工基础资料表!A:D,4,0)</f>
        <v>6013826108000001236</v>
      </c>
    </row>
    <row r="8" spans="1:4" s="2" customFormat="1" ht="20.100000000000001" customHeight="1" x14ac:dyDescent="0.2">
      <c r="A8" s="35">
        <f>工资明细表!A7</f>
        <v>16004</v>
      </c>
      <c r="B8" s="36" t="str">
        <f>工资明细表!C7</f>
        <v>方艺瞳</v>
      </c>
      <c r="C8" s="37">
        <f ca="1">工资明细表!P7</f>
        <v>4862.3</v>
      </c>
      <c r="D8" s="38" t="str">
        <f>VLOOKUP(A8,员工基础资料表!A:D,4,0)</f>
        <v>6013826108000001237</v>
      </c>
    </row>
    <row r="9" spans="1:4" s="2" customFormat="1" ht="20.100000000000001" customHeight="1" x14ac:dyDescent="0.2">
      <c r="A9" s="35">
        <f>工资明细表!A8</f>
        <v>16005</v>
      </c>
      <c r="B9" s="36" t="str">
        <f>工资明细表!C8</f>
        <v>何汶泽</v>
      </c>
      <c r="C9" s="37">
        <f ca="1">工资明细表!P8</f>
        <v>4924.3999999999996</v>
      </c>
      <c r="D9" s="38" t="str">
        <f>VLOOKUP(A9,员工基础资料表!A:D,4,0)</f>
        <v>6013826108000001238</v>
      </c>
    </row>
    <row r="10" spans="1:4" s="2" customFormat="1" ht="20.100000000000001" customHeight="1" x14ac:dyDescent="0.2">
      <c r="A10" s="35">
        <f>工资明细表!A9</f>
        <v>16006</v>
      </c>
      <c r="B10" s="36" t="str">
        <f>工资明细表!C9</f>
        <v>黄潇雅</v>
      </c>
      <c r="C10" s="37">
        <f ca="1">工资明细表!P9</f>
        <v>6116.9</v>
      </c>
      <c r="D10" s="38" t="str">
        <f>VLOOKUP(A10,员工基础资料表!A:D,4,0)</f>
        <v>6013826108000001239</v>
      </c>
    </row>
    <row r="11" spans="1:4" s="2" customFormat="1" ht="20.100000000000001" customHeight="1" x14ac:dyDescent="0.2">
      <c r="A11" s="35">
        <f>工资明细表!A10</f>
        <v>16007</v>
      </c>
      <c r="B11" s="36" t="str">
        <f>工资明细表!C10</f>
        <v>黄梓钰</v>
      </c>
      <c r="C11" s="37">
        <f ca="1">工资明细表!P10</f>
        <v>4880.6000000000004</v>
      </c>
      <c r="D11" s="38" t="str">
        <f>VLOOKUP(A11,员工基础资料表!A:D,4,0)</f>
        <v>6013826108000001240</v>
      </c>
    </row>
    <row r="12" spans="1:4" s="2" customFormat="1" ht="20.100000000000001" customHeight="1" x14ac:dyDescent="0.2">
      <c r="A12" s="35">
        <f>工资明细表!A11</f>
        <v>16008</v>
      </c>
      <c r="B12" s="36" t="str">
        <f>工资明细表!C11</f>
        <v>吉  言</v>
      </c>
      <c r="C12" s="37">
        <f ca="1">工资明细表!P11</f>
        <v>8179.4</v>
      </c>
      <c r="D12" s="38" t="str">
        <f>VLOOKUP(A12,员工基础资料表!A:D,4,0)</f>
        <v>6013826108000001241</v>
      </c>
    </row>
    <row r="13" spans="1:4" s="2" customFormat="1" ht="20.100000000000001" customHeight="1" x14ac:dyDescent="0.2">
      <c r="A13" s="35">
        <f>工资明细表!A12</f>
        <v>16009</v>
      </c>
      <c r="B13" s="36" t="str">
        <f>工资明细表!C12</f>
        <v>蒋鹏博</v>
      </c>
      <c r="C13" s="37">
        <f ca="1">工资明细表!P12</f>
        <v>4524.8</v>
      </c>
      <c r="D13" s="38" t="str">
        <f>VLOOKUP(A13,员工基础资料表!A:D,4,0)</f>
        <v>6013826108000001242</v>
      </c>
    </row>
    <row r="14" spans="1:4" s="2" customFormat="1" ht="20.100000000000001" customHeight="1" x14ac:dyDescent="0.2">
      <c r="A14" s="35">
        <f>工资明细表!A13</f>
        <v>16010</v>
      </c>
      <c r="B14" s="36" t="str">
        <f>工资明细表!C13</f>
        <v>李博文</v>
      </c>
      <c r="C14" s="37">
        <f ca="1">工资明细表!P13</f>
        <v>5495</v>
      </c>
      <c r="D14" s="38" t="str">
        <f>VLOOKUP(A14,员工基础资料表!A:D,4,0)</f>
        <v>6013826108000001243</v>
      </c>
    </row>
    <row r="15" spans="1:4" s="2" customFormat="1" ht="20.100000000000001" customHeight="1" x14ac:dyDescent="0.2">
      <c r="A15" s="35">
        <f>工资明细表!A14</f>
        <v>16011</v>
      </c>
      <c r="B15" s="36" t="str">
        <f>工资明细表!C14</f>
        <v>李  畅</v>
      </c>
      <c r="C15" s="37">
        <f ca="1">工资明细表!P14</f>
        <v>7136.4</v>
      </c>
      <c r="D15" s="38" t="str">
        <f>VLOOKUP(A15,员工基础资料表!A:D,4,0)</f>
        <v>6013826108000001244</v>
      </c>
    </row>
    <row r="16" spans="1:4" s="2" customFormat="1" ht="20.100000000000001" customHeight="1" x14ac:dyDescent="0.2">
      <c r="A16" s="35">
        <f>工资明细表!A15</f>
        <v>16012</v>
      </c>
      <c r="B16" s="36" t="str">
        <f>工资明细表!C15</f>
        <v>李方宇</v>
      </c>
      <c r="C16" s="37">
        <f ca="1">工资明细表!P15</f>
        <v>4656.2</v>
      </c>
      <c r="D16" s="38" t="str">
        <f>VLOOKUP(A16,员工基础资料表!A:D,4,0)</f>
        <v>6013826108000001245</v>
      </c>
    </row>
    <row r="17" spans="1:4" s="2" customFormat="1" ht="20.100000000000001" customHeight="1" x14ac:dyDescent="0.2">
      <c r="A17" s="35">
        <f>工资明细表!A16</f>
        <v>16013</v>
      </c>
      <c r="B17" s="36" t="str">
        <f>工资明细表!C16</f>
        <v>李如好</v>
      </c>
      <c r="C17" s="37">
        <f ca="1">工资明细表!P16</f>
        <v>4672.3999999999996</v>
      </c>
      <c r="D17" s="38" t="str">
        <f>VLOOKUP(A17,员工基础资料表!A:D,4,0)</f>
        <v>6013826108000001246</v>
      </c>
    </row>
    <row r="18" spans="1:4" s="2" customFormat="1" ht="20.100000000000001" customHeight="1" x14ac:dyDescent="0.2">
      <c r="A18" s="35">
        <f>工资明细表!A17</f>
        <v>16014</v>
      </c>
      <c r="B18" s="36" t="str">
        <f>工资明细表!C17</f>
        <v>李祥瑞</v>
      </c>
      <c r="C18" s="37">
        <f ca="1">工资明细表!P17</f>
        <v>5029.5</v>
      </c>
      <c r="D18" s="38" t="str">
        <f>VLOOKUP(A18,员工基础资料表!A:D,4,0)</f>
        <v>6013826108000001247</v>
      </c>
    </row>
    <row r="19" spans="1:4" s="2" customFormat="1" ht="20.100000000000001" customHeight="1" x14ac:dyDescent="0.2">
      <c r="A19" s="35">
        <f>工资明细表!A18</f>
        <v>16015</v>
      </c>
      <c r="B19" s="36" t="str">
        <f>工资明细表!C18</f>
        <v>李宣蓉</v>
      </c>
      <c r="C19" s="37">
        <f ca="1">工资明细表!P18</f>
        <v>6485</v>
      </c>
      <c r="D19" s="38" t="str">
        <f>VLOOKUP(A19,员工基础资料表!A:D,4,0)</f>
        <v>6013826108000001248</v>
      </c>
    </row>
    <row r="20" spans="1:4" s="2" customFormat="1" ht="20.100000000000001" customHeight="1" x14ac:dyDescent="0.2">
      <c r="A20" s="35">
        <f>工资明细表!A19</f>
        <v>16016</v>
      </c>
      <c r="B20" s="36" t="str">
        <f>工资明细表!C19</f>
        <v>李宇泽</v>
      </c>
      <c r="C20" s="37">
        <f ca="1">工资明细表!P19</f>
        <v>4783.1000000000004</v>
      </c>
      <c r="D20" s="38" t="str">
        <f>VLOOKUP(A20,员工基础资料表!A:D,4,0)</f>
        <v>6013826108000001249</v>
      </c>
    </row>
    <row r="21" spans="1:4" s="2" customFormat="1" ht="20.100000000000001" customHeight="1" x14ac:dyDescent="0.2">
      <c r="A21" s="35">
        <f>工资明细表!A20</f>
        <v>16017</v>
      </c>
      <c r="B21" s="36" t="str">
        <f>工资明细表!C20</f>
        <v>李梓睿</v>
      </c>
      <c r="C21" s="37">
        <f ca="1">工资明细表!P20</f>
        <v>4512</v>
      </c>
      <c r="D21" s="38" t="str">
        <f>VLOOKUP(A21,员工基础资料表!A:D,4,0)</f>
        <v>6013826108000001250</v>
      </c>
    </row>
    <row r="22" spans="1:4" s="2" customFormat="1" ht="20.100000000000001" customHeight="1" x14ac:dyDescent="0.2">
      <c r="A22" s="35">
        <f>工资明细表!A21</f>
        <v>16018</v>
      </c>
      <c r="B22" s="36" t="str">
        <f>工资明细表!C21</f>
        <v>林圣智</v>
      </c>
      <c r="C22" s="37">
        <f ca="1">工资明细表!P21</f>
        <v>7072.4</v>
      </c>
      <c r="D22" s="38" t="str">
        <f>VLOOKUP(A22,员工基础资料表!A:D,4,0)</f>
        <v>6013826108000001252</v>
      </c>
    </row>
    <row r="23" spans="1:4" s="2" customFormat="1" ht="20.100000000000001" customHeight="1" x14ac:dyDescent="0.2">
      <c r="A23" s="39">
        <f>工资明细表!A22</f>
        <v>16019</v>
      </c>
      <c r="B23" s="40" t="str">
        <f>工资明细表!C22</f>
        <v>林芯羽</v>
      </c>
      <c r="C23" s="41">
        <f ca="1">工资明细表!P22</f>
        <v>4392.5</v>
      </c>
      <c r="D23" s="42" t="str">
        <f>VLOOKUP(A23,员工基础资料表!A:D,4,0)</f>
        <v>6013826108000001253</v>
      </c>
    </row>
  </sheetData>
  <mergeCells count="1">
    <mergeCell ref="A1:D3"/>
  </mergeCells>
  <phoneticPr fontId="28" type="noConversion"/>
  <printOptions horizontalCentered="1"/>
  <pageMargins left="0.196850393700787" right="0.196850393700787" top="0.98425196850393704" bottom="0.59055118110236204" header="0.31496062992126" footer="0.31496062992126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P60"/>
  <sheetViews>
    <sheetView workbookViewId="0">
      <selection activeCell="D66" sqref="D66"/>
    </sheetView>
  </sheetViews>
  <sheetFormatPr defaultColWidth="9" defaultRowHeight="20.100000000000001" customHeight="1" x14ac:dyDescent="0.2"/>
  <cols>
    <col min="1" max="1" width="9" style="2" customWidth="1"/>
    <col min="2" max="2" width="11" style="2" customWidth="1"/>
    <col min="3" max="3" width="7.125" style="2" customWidth="1"/>
    <col min="4" max="8" width="10" style="28" customWidth="1"/>
    <col min="9" max="9" width="8.125" style="28" customWidth="1"/>
    <col min="10" max="11" width="14.125" style="28" customWidth="1"/>
    <col min="12" max="12" width="10" style="28" customWidth="1"/>
    <col min="13" max="13" width="12.125" style="28" customWidth="1"/>
    <col min="14" max="14" width="8.125" style="28" customWidth="1"/>
    <col min="15" max="15" width="14.125" style="28" customWidth="1"/>
    <col min="16" max="16" width="10" style="28" customWidth="1"/>
    <col min="17" max="16384" width="9" style="2"/>
  </cols>
  <sheetData>
    <row r="1" spans="1:16" ht="20.100000000000001" customHeight="1" x14ac:dyDescent="0.2">
      <c r="A1" s="29" t="str">
        <f>IF(MOD(ROW(),3)=0,"",IF(MOD(ROW(),3)=1,工资明细表!A$3,INDEX(工资明细表!$A:$Q,INT((ROW()-1)/3)+4,COLUMN())))</f>
        <v>员工代码</v>
      </c>
      <c r="B1" s="29" t="str">
        <f>IF(MOD(ROW(),3)=0,"",IF(MOD(ROW(),3)=1,工资明细表!B$3,INDEX(工资明细表!$A:$Q,INT((ROW()-1)/3)+4,COLUMN())))</f>
        <v>部门</v>
      </c>
      <c r="C1" s="29" t="str">
        <f>IF(MOD(ROW(),3)=0,"",IF(MOD(ROW(),3)=1,工资明细表!C$3,INDEX(工资明细表!$A:$Q,INT((ROW()-1)/3)+4,COLUMN())))</f>
        <v>姓名</v>
      </c>
      <c r="D1" s="30" t="str">
        <f>IF(MOD(ROW(),3)=0,"",IF(MOD(ROW(),3)=1,工资明细表!D$3,INDEX(工资明细表!$A:$Q,INT((ROW()-1)/3)+4,COLUMN())))</f>
        <v>基础工资</v>
      </c>
      <c r="E1" s="30" t="str">
        <f>IF(MOD(ROW(),3)=0,"",IF(MOD(ROW(),3)=1,工资明细表!E$3,INDEX(工资明细表!$A:$Q,INT((ROW()-1)/3)+4,COLUMN())))</f>
        <v>绩效工资</v>
      </c>
      <c r="F1" s="30" t="str">
        <f>IF(MOD(ROW(),3)=0,"",IF(MOD(ROW(),3)=1,工资明细表!F$3,INDEX(工资明细表!$A:$Q,INT((ROW()-1)/3)+4,COLUMN())))</f>
        <v>工龄工资</v>
      </c>
      <c r="G1" s="30" t="str">
        <f>IF(MOD(ROW(),3)=0,"",IF(MOD(ROW(),3)=1,工资明细表!G$3,INDEX(工资明细表!$A:$Q,INT((ROW()-1)/3)+4,COLUMN())))</f>
        <v>通讯补助</v>
      </c>
      <c r="H1" s="30" t="str">
        <f>IF(MOD(ROW(),3)=0,"",IF(MOD(ROW(),3)=1,工资明细表!H$3,INDEX(工资明细表!$A:$Q,INT((ROW()-1)/3)+4,COLUMN())))</f>
        <v>应发合计</v>
      </c>
      <c r="I1" s="30" t="str">
        <f>IF(MOD(ROW(),3)=0,"",IF(MOD(ROW(),3)=1,工资明细表!I$3,INDEX(工资明细表!$A:$Q,INT((ROW()-1)/3)+4,COLUMN())))</f>
        <v>日工资</v>
      </c>
      <c r="J1" s="30" t="str">
        <f>IF(MOD(ROW(),3)=0,"",IF(MOD(ROW(),3)=1,工资明细表!J$3,INDEX(工资明细表!$A:$Q,INT((ROW()-1)/3)+4,COLUMN())))</f>
        <v>正常加班
工资</v>
      </c>
      <c r="K1" s="30" t="str">
        <f>IF(MOD(ROW(),3)=0,"",IF(MOD(ROW(),3)=1,工资明细表!K$3,INDEX(工资明细表!$A:$Q,INT((ROW()-1)/3)+4,COLUMN())))</f>
        <v>节日加班
工资</v>
      </c>
      <c r="L1" s="30" t="str">
        <f>IF(MOD(ROW(),3)=0,"",IF(MOD(ROW(),3)=1,工资明细表!L$3,INDEX(工资明细表!$A:$Q,INT((ROW()-1)/3)+4,COLUMN())))</f>
        <v>工资合计</v>
      </c>
      <c r="M1" s="30" t="str">
        <f>IF(MOD(ROW(),3)=0,"",IF(MOD(ROW(),3)=1,工资明细表!M$3,INDEX(工资明细表!$A:$Q,INT((ROW()-1)/3)+4,COLUMN())))</f>
        <v>个人所得税</v>
      </c>
      <c r="N1" s="30" t="str">
        <f>IF(MOD(ROW(),3)=0,"",IF(MOD(ROW(),3)=1,工资明细表!N$3,INDEX(工资明细表!$A:$Q,INT((ROW()-1)/3)+4,COLUMN())))</f>
        <v>住宿费</v>
      </c>
      <c r="O1" s="30" t="str">
        <f>IF(MOD(ROW(),3)=0,"",IF(MOD(ROW(),3)=1,工资明细表!O$3,INDEX(工资明细表!$A:$Q,INT((ROW()-1)/3)+4,COLUMN())))</f>
        <v>代扣养老保险</v>
      </c>
      <c r="P1" s="30" t="str">
        <f>IF(MOD(ROW(),3)=0,"",IF(MOD(ROW(),3)=1,工资明细表!P$3,INDEX(工资明细表!$A:$Q,INT((ROW()-1)/3)+4,COLUMN())))</f>
        <v>实发合计</v>
      </c>
    </row>
    <row r="2" spans="1:16" ht="20.100000000000001" customHeight="1" x14ac:dyDescent="0.2">
      <c r="A2" s="29">
        <f>IF(MOD(ROW(),3)=0,"",IF(MOD(ROW(),3)=1,工资明细表!A$3,INDEX(工资明细表!$A:$Q,INT((ROW()-1)/3)+4,COLUMN())))</f>
        <v>16001</v>
      </c>
      <c r="B2" s="29" t="str">
        <f>IF(MOD(ROW(),3)=0,"",IF(MOD(ROW(),3)=1,工资明细表!B$3,INDEX(工资明细表!$A:$Q,INT((ROW()-1)/3)+4,COLUMN())))</f>
        <v>办公室</v>
      </c>
      <c r="C2" s="29" t="str">
        <f>IF(MOD(ROW(),3)=0,"",IF(MOD(ROW(),3)=1,工资明细表!C$3,INDEX(工资明细表!$A:$Q,INT((ROW()-1)/3)+4,COLUMN())))</f>
        <v>卞悦涵</v>
      </c>
      <c r="D2" s="30">
        <f>IF(MOD(ROW(),3)=0,"",IF(MOD(ROW(),3)=1,工资明细表!D$3,INDEX(工资明细表!$A:$Q,INT((ROW()-1)/3)+4,COLUMN())))</f>
        <v>3300</v>
      </c>
      <c r="E2" s="30">
        <f>IF(MOD(ROW(),3)=0,"",IF(MOD(ROW(),3)=1,工资明细表!E$3,INDEX(工资明细表!$A:$Q,INT((ROW()-1)/3)+4,COLUMN())))</f>
        <v>2250</v>
      </c>
      <c r="F2" s="30">
        <f ca="1">IF(MOD(ROW(),3)=0,"",IF(MOD(ROW(),3)=1,工资明细表!F$3,INDEX(工资明细表!$A:$Q,INT((ROW()-1)/3)+4,COLUMN())))</f>
        <v>750</v>
      </c>
      <c r="G2" s="30">
        <f>IF(MOD(ROW(),3)=0,"",IF(MOD(ROW(),3)=1,工资明细表!G$3,INDEX(工资明细表!$A:$Q,INT((ROW()-1)/3)+4,COLUMN())))</f>
        <v>150</v>
      </c>
      <c r="H2" s="30">
        <f ca="1">IF(MOD(ROW(),3)=0,"",IF(MOD(ROW(),3)=1,工资明细表!H$3,INDEX(工资明细表!$A:$Q,INT((ROW()-1)/3)+4,COLUMN())))</f>
        <v>6450</v>
      </c>
      <c r="I2" s="30">
        <f ca="1">IF(MOD(ROW(),3)=0,"",IF(MOD(ROW(),3)=1,工资明细表!I$3,INDEX(工资明细表!$A:$Q,INT((ROW()-1)/3)+4,COLUMN())))</f>
        <v>269</v>
      </c>
      <c r="J2" s="30">
        <f ca="1">IF(MOD(ROW(),3)=0,"",IF(MOD(ROW(),3)=1,工资明细表!J$3,INDEX(工资明细表!$A:$Q,INT((ROW()-1)/3)+4,COLUMN())))</f>
        <v>0</v>
      </c>
      <c r="K2" s="30">
        <f ca="1">IF(MOD(ROW(),3)=0,"",IF(MOD(ROW(),3)=1,工资明细表!K$3,INDEX(工资明细表!$A:$Q,INT((ROW()-1)/3)+4,COLUMN())))</f>
        <v>0</v>
      </c>
      <c r="L2" s="30">
        <f ca="1">IF(MOD(ROW(),3)=0,"",IF(MOD(ROW(),3)=1,工资明细表!L$3,INDEX(工资明细表!$A:$Q,INT((ROW()-1)/3)+4,COLUMN())))</f>
        <v>6450</v>
      </c>
      <c r="M2" s="30">
        <f ca="1">IF(MOD(ROW(),3)=0,"",IF(MOD(ROW(),3)=1,工资明细表!M$3,INDEX(工资明细表!$A:$Q,INT((ROW()-1)/3)+4,COLUMN())))</f>
        <v>190</v>
      </c>
      <c r="N2" s="30">
        <f>IF(MOD(ROW(),3)=0,"",IF(MOD(ROW(),3)=1,工资明细表!N$3,INDEX(工资明细表!$A:$Q,INT((ROW()-1)/3)+4,COLUMN())))</f>
        <v>0</v>
      </c>
      <c r="O2" s="30">
        <f ca="1">IF(MOD(ROW(),3)=0,"",IF(MOD(ROW(),3)=1,工资明细表!O$3,INDEX(工资明细表!$A:$Q,INT((ROW()-1)/3)+4,COLUMN())))</f>
        <v>675</v>
      </c>
      <c r="P2" s="30">
        <f ca="1">IF(MOD(ROW(),3)=0,"",IF(MOD(ROW(),3)=1,工资明细表!P$3,INDEX(工资明细表!$A:$Q,INT((ROW()-1)/3)+4,COLUMN())))</f>
        <v>5585</v>
      </c>
    </row>
    <row r="3" spans="1:16" ht="20.100000000000001" customHeight="1" x14ac:dyDescent="0.2">
      <c r="A3" s="29" t="str">
        <f>IF(MOD(ROW(),3)=0,"",IF(MOD(ROW(),3)=1,工资明细表!A$3,INDEX(工资明细表!$A:$Q,INT((ROW()-1)/3)+4,COLUMN())))</f>
        <v/>
      </c>
      <c r="B3" s="29" t="str">
        <f>IF(MOD(ROW(),3)=0,"",IF(MOD(ROW(),3)=1,工资明细表!B$3,INDEX(工资明细表!$A:$Q,INT((ROW()-1)/3)+4,COLUMN())))</f>
        <v/>
      </c>
      <c r="C3" s="29" t="str">
        <f>IF(MOD(ROW(),3)=0,"",IF(MOD(ROW(),3)=1,工资明细表!C$3,INDEX(工资明细表!$A:$Q,INT((ROW()-1)/3)+4,COLUMN())))</f>
        <v/>
      </c>
      <c r="D3" s="30" t="str">
        <f>IF(MOD(ROW(),3)=0,"",IF(MOD(ROW(),3)=1,工资明细表!D$3,INDEX(工资明细表!$A:$Q,INT((ROW()-1)/3)+4,COLUMN())))</f>
        <v/>
      </c>
      <c r="E3" s="30" t="str">
        <f>IF(MOD(ROW(),3)=0,"",IF(MOD(ROW(),3)=1,工资明细表!E$3,INDEX(工资明细表!$A:$Q,INT((ROW()-1)/3)+4,COLUMN())))</f>
        <v/>
      </c>
      <c r="F3" s="30" t="str">
        <f>IF(MOD(ROW(),3)=0,"",IF(MOD(ROW(),3)=1,工资明细表!F$3,INDEX(工资明细表!$A:$Q,INT((ROW()-1)/3)+4,COLUMN())))</f>
        <v/>
      </c>
      <c r="G3" s="30" t="str">
        <f>IF(MOD(ROW(),3)=0,"",IF(MOD(ROW(),3)=1,工资明细表!G$3,INDEX(工资明细表!$A:$Q,INT((ROW()-1)/3)+4,COLUMN())))</f>
        <v/>
      </c>
      <c r="H3" s="30" t="str">
        <f>IF(MOD(ROW(),3)=0,"",IF(MOD(ROW(),3)=1,工资明细表!H$3,INDEX(工资明细表!$A:$Q,INT((ROW()-1)/3)+4,COLUMN())))</f>
        <v/>
      </c>
      <c r="I3" s="30" t="str">
        <f>IF(MOD(ROW(),3)=0,"",IF(MOD(ROW(),3)=1,工资明细表!I$3,INDEX(工资明细表!$A:$Q,INT((ROW()-1)/3)+4,COLUMN())))</f>
        <v/>
      </c>
      <c r="J3" s="30" t="str">
        <f>IF(MOD(ROW(),3)=0,"",IF(MOD(ROW(),3)=1,工资明细表!J$3,INDEX(工资明细表!$A:$Q,INT((ROW()-1)/3)+4,COLUMN())))</f>
        <v/>
      </c>
      <c r="K3" s="30" t="str">
        <f>IF(MOD(ROW(),3)=0,"",IF(MOD(ROW(),3)=1,工资明细表!K$3,INDEX(工资明细表!$A:$Q,INT((ROW()-1)/3)+4,COLUMN())))</f>
        <v/>
      </c>
      <c r="L3" s="30" t="str">
        <f>IF(MOD(ROW(),3)=0,"",IF(MOD(ROW(),3)=1,工资明细表!L$3,INDEX(工资明细表!$A:$Q,INT((ROW()-1)/3)+4,COLUMN())))</f>
        <v/>
      </c>
      <c r="M3" s="30" t="str">
        <f>IF(MOD(ROW(),3)=0,"",IF(MOD(ROW(),3)=1,工资明细表!M$3,INDEX(工资明细表!$A:$Q,INT((ROW()-1)/3)+4,COLUMN())))</f>
        <v/>
      </c>
      <c r="N3" s="30" t="str">
        <f>IF(MOD(ROW(),3)=0,"",IF(MOD(ROW(),3)=1,工资明细表!N$3,INDEX(工资明细表!$A:$Q,INT((ROW()-1)/3)+4,COLUMN())))</f>
        <v/>
      </c>
      <c r="O3" s="30" t="str">
        <f>IF(MOD(ROW(),3)=0,"",IF(MOD(ROW(),3)=1,工资明细表!O$3,INDEX(工资明细表!$A:$Q,INT((ROW()-1)/3)+4,COLUMN())))</f>
        <v/>
      </c>
      <c r="P3" s="30" t="str">
        <f>IF(MOD(ROW(),3)=0,"",IF(MOD(ROW(),3)=1,工资明细表!P$3,INDEX(工资明细表!$A:$Q,INT((ROW()-1)/3)+4,COLUMN())))</f>
        <v/>
      </c>
    </row>
    <row r="4" spans="1:16" ht="20.100000000000001" customHeight="1" x14ac:dyDescent="0.2">
      <c r="A4" s="29" t="str">
        <f>IF(MOD(ROW(),3)=0,"",IF(MOD(ROW(),3)=1,工资明细表!A$3,INDEX(工资明细表!$A:$Q,INT((ROW()-1)/3)+4,COLUMN())))</f>
        <v>员工代码</v>
      </c>
      <c r="B4" s="29" t="str">
        <f>IF(MOD(ROW(),3)=0,"",IF(MOD(ROW(),3)=1,工资明细表!B$3,INDEX(工资明细表!$A:$Q,INT((ROW()-1)/3)+4,COLUMN())))</f>
        <v>部门</v>
      </c>
      <c r="C4" s="29" t="str">
        <f>IF(MOD(ROW(),3)=0,"",IF(MOD(ROW(),3)=1,工资明细表!C$3,INDEX(工资明细表!$A:$Q,INT((ROW()-1)/3)+4,COLUMN())))</f>
        <v>姓名</v>
      </c>
      <c r="D4" s="30" t="str">
        <f>IF(MOD(ROW(),3)=0,"",IF(MOD(ROW(),3)=1,工资明细表!D$3,INDEX(工资明细表!$A:$Q,INT((ROW()-1)/3)+4,COLUMN())))</f>
        <v>基础工资</v>
      </c>
      <c r="E4" s="30" t="str">
        <f>IF(MOD(ROW(),3)=0,"",IF(MOD(ROW(),3)=1,工资明细表!E$3,INDEX(工资明细表!$A:$Q,INT((ROW()-1)/3)+4,COLUMN())))</f>
        <v>绩效工资</v>
      </c>
      <c r="F4" s="30" t="str">
        <f>IF(MOD(ROW(),3)=0,"",IF(MOD(ROW(),3)=1,工资明细表!F$3,INDEX(工资明细表!$A:$Q,INT((ROW()-1)/3)+4,COLUMN())))</f>
        <v>工龄工资</v>
      </c>
      <c r="G4" s="30" t="str">
        <f>IF(MOD(ROW(),3)=0,"",IF(MOD(ROW(),3)=1,工资明细表!G$3,INDEX(工资明细表!$A:$Q,INT((ROW()-1)/3)+4,COLUMN())))</f>
        <v>通讯补助</v>
      </c>
      <c r="H4" s="30" t="str">
        <f>IF(MOD(ROW(),3)=0,"",IF(MOD(ROW(),3)=1,工资明细表!H$3,INDEX(工资明细表!$A:$Q,INT((ROW()-1)/3)+4,COLUMN())))</f>
        <v>应发合计</v>
      </c>
      <c r="I4" s="30" t="str">
        <f>IF(MOD(ROW(),3)=0,"",IF(MOD(ROW(),3)=1,工资明细表!I$3,INDEX(工资明细表!$A:$Q,INT((ROW()-1)/3)+4,COLUMN())))</f>
        <v>日工资</v>
      </c>
      <c r="J4" s="30" t="str">
        <f>IF(MOD(ROW(),3)=0,"",IF(MOD(ROW(),3)=1,工资明细表!J$3,INDEX(工资明细表!$A:$Q,INT((ROW()-1)/3)+4,COLUMN())))</f>
        <v>正常加班
工资</v>
      </c>
      <c r="K4" s="30" t="str">
        <f>IF(MOD(ROW(),3)=0,"",IF(MOD(ROW(),3)=1,工资明细表!K$3,INDEX(工资明细表!$A:$Q,INT((ROW()-1)/3)+4,COLUMN())))</f>
        <v>节日加班
工资</v>
      </c>
      <c r="L4" s="30" t="str">
        <f>IF(MOD(ROW(),3)=0,"",IF(MOD(ROW(),3)=1,工资明细表!L$3,INDEX(工资明细表!$A:$Q,INT((ROW()-1)/3)+4,COLUMN())))</f>
        <v>工资合计</v>
      </c>
      <c r="M4" s="30" t="str">
        <f>IF(MOD(ROW(),3)=0,"",IF(MOD(ROW(),3)=1,工资明细表!M$3,INDEX(工资明细表!$A:$Q,INT((ROW()-1)/3)+4,COLUMN())))</f>
        <v>个人所得税</v>
      </c>
      <c r="N4" s="30" t="str">
        <f>IF(MOD(ROW(),3)=0,"",IF(MOD(ROW(),3)=1,工资明细表!N$3,INDEX(工资明细表!$A:$Q,INT((ROW()-1)/3)+4,COLUMN())))</f>
        <v>住宿费</v>
      </c>
      <c r="O4" s="30" t="str">
        <f>IF(MOD(ROW(),3)=0,"",IF(MOD(ROW(),3)=1,工资明细表!O$3,INDEX(工资明细表!$A:$Q,INT((ROW()-1)/3)+4,COLUMN())))</f>
        <v>代扣养老保险</v>
      </c>
      <c r="P4" s="30" t="str">
        <f>IF(MOD(ROW(),3)=0,"",IF(MOD(ROW(),3)=1,工资明细表!P$3,INDEX(工资明细表!$A:$Q,INT((ROW()-1)/3)+4,COLUMN())))</f>
        <v>实发合计</v>
      </c>
    </row>
    <row r="5" spans="1:16" ht="20.100000000000001" customHeight="1" x14ac:dyDescent="0.2">
      <c r="A5" s="29">
        <f>IF(MOD(ROW(),3)=0,"",IF(MOD(ROW(),3)=1,工资明细表!A$3,INDEX(工资明细表!$A:$Q,INT((ROW()-1)/3)+4,COLUMN())))</f>
        <v>16002</v>
      </c>
      <c r="B5" s="29" t="str">
        <f>IF(MOD(ROW(),3)=0,"",IF(MOD(ROW(),3)=1,工资明细表!B$3,INDEX(工资明细表!$A:$Q,INT((ROW()-1)/3)+4,COLUMN())))</f>
        <v>办公室</v>
      </c>
      <c r="C5" s="29" t="str">
        <f>IF(MOD(ROW(),3)=0,"",IF(MOD(ROW(),3)=1,工资明细表!C$3,INDEX(工资明细表!$A:$Q,INT((ROW()-1)/3)+4,COLUMN())))</f>
        <v>陈鸿博</v>
      </c>
      <c r="D5" s="30">
        <f>IF(MOD(ROW(),3)=0,"",IF(MOD(ROW(),3)=1,工资明细表!D$3,INDEX(工资明细表!$A:$Q,INT((ROW()-1)/3)+4,COLUMN())))</f>
        <v>3300</v>
      </c>
      <c r="E5" s="30">
        <f>IF(MOD(ROW(),3)=0,"",IF(MOD(ROW(),3)=1,工资明细表!E$3,INDEX(工资明细表!$A:$Q,INT((ROW()-1)/3)+4,COLUMN())))</f>
        <v>2900</v>
      </c>
      <c r="F5" s="30">
        <f ca="1">IF(MOD(ROW(),3)=0,"",IF(MOD(ROW(),3)=1,工资明细表!F$3,INDEX(工资明细表!$A:$Q,INT((ROW()-1)/3)+4,COLUMN())))</f>
        <v>900</v>
      </c>
      <c r="G5" s="30">
        <f>IF(MOD(ROW(),3)=0,"",IF(MOD(ROW(),3)=1,工资明细表!G$3,INDEX(工资明细表!$A:$Q,INT((ROW()-1)/3)+4,COLUMN())))</f>
        <v>0</v>
      </c>
      <c r="H5" s="30">
        <f ca="1">IF(MOD(ROW(),3)=0,"",IF(MOD(ROW(),3)=1,工资明细表!H$3,INDEX(工资明细表!$A:$Q,INT((ROW()-1)/3)+4,COLUMN())))</f>
        <v>7100</v>
      </c>
      <c r="I5" s="30">
        <f ca="1">IF(MOD(ROW(),3)=0,"",IF(MOD(ROW(),3)=1,工资明细表!I$3,INDEX(工资明细表!$A:$Q,INT((ROW()-1)/3)+4,COLUMN())))</f>
        <v>296</v>
      </c>
      <c r="J5" s="30">
        <f ca="1">IF(MOD(ROW(),3)=0,"",IF(MOD(ROW(),3)=1,工资明细表!J$3,INDEX(工资明细表!$A:$Q,INT((ROW()-1)/3)+4,COLUMN())))</f>
        <v>0</v>
      </c>
      <c r="K5" s="30">
        <f ca="1">IF(MOD(ROW(),3)=0,"",IF(MOD(ROW(),3)=1,工资明细表!K$3,INDEX(工资明细表!$A:$Q,INT((ROW()-1)/3)+4,COLUMN())))</f>
        <v>0</v>
      </c>
      <c r="L5" s="30">
        <f ca="1">IF(MOD(ROW(),3)=0,"",IF(MOD(ROW(),3)=1,工资明细表!L$3,INDEX(工资明细表!$A:$Q,INT((ROW()-1)/3)+4,COLUMN())))</f>
        <v>7100</v>
      </c>
      <c r="M5" s="30">
        <f ca="1">IF(MOD(ROW(),3)=0,"",IF(MOD(ROW(),3)=1,工资明细表!M$3,INDEX(工资明细表!$A:$Q,INT((ROW()-1)/3)+4,COLUMN())))</f>
        <v>255</v>
      </c>
      <c r="N5" s="30">
        <f>IF(MOD(ROW(),3)=0,"",IF(MOD(ROW(),3)=1,工资明细表!N$3,INDEX(工资明细表!$A:$Q,INT((ROW()-1)/3)+4,COLUMN())))</f>
        <v>200</v>
      </c>
      <c r="O5" s="30">
        <f ca="1">IF(MOD(ROW(),3)=0,"",IF(MOD(ROW(),3)=1,工资明细表!O$3,INDEX(工资明细表!$A:$Q,INT((ROW()-1)/3)+4,COLUMN())))</f>
        <v>810</v>
      </c>
      <c r="P5" s="30">
        <f ca="1">IF(MOD(ROW(),3)=0,"",IF(MOD(ROW(),3)=1,工资明细表!P$3,INDEX(工资明细表!$A:$Q,INT((ROW()-1)/3)+4,COLUMN())))</f>
        <v>5835</v>
      </c>
    </row>
    <row r="6" spans="1:16" ht="20.100000000000001" customHeight="1" x14ac:dyDescent="0.2">
      <c r="A6" s="29" t="str">
        <f>IF(MOD(ROW(),3)=0,"",IF(MOD(ROW(),3)=1,工资明细表!A$3,INDEX(工资明细表!$A:$Q,INT((ROW()-1)/3)+4,COLUMN())))</f>
        <v/>
      </c>
      <c r="B6" s="29" t="str">
        <f>IF(MOD(ROW(),3)=0,"",IF(MOD(ROW(),3)=1,工资明细表!B$3,INDEX(工资明细表!$A:$Q,INT((ROW()-1)/3)+4,COLUMN())))</f>
        <v/>
      </c>
      <c r="C6" s="29" t="str">
        <f>IF(MOD(ROW(),3)=0,"",IF(MOD(ROW(),3)=1,工资明细表!C$3,INDEX(工资明细表!$A:$Q,INT((ROW()-1)/3)+4,COLUMN())))</f>
        <v/>
      </c>
      <c r="D6" s="30" t="str">
        <f>IF(MOD(ROW(),3)=0,"",IF(MOD(ROW(),3)=1,工资明细表!D$3,INDEX(工资明细表!$A:$Q,INT((ROW()-1)/3)+4,COLUMN())))</f>
        <v/>
      </c>
      <c r="E6" s="30" t="str">
        <f>IF(MOD(ROW(),3)=0,"",IF(MOD(ROW(),3)=1,工资明细表!E$3,INDEX(工资明细表!$A:$Q,INT((ROW()-1)/3)+4,COLUMN())))</f>
        <v/>
      </c>
      <c r="F6" s="30" t="str">
        <f>IF(MOD(ROW(),3)=0,"",IF(MOD(ROW(),3)=1,工资明细表!F$3,INDEX(工资明细表!$A:$Q,INT((ROW()-1)/3)+4,COLUMN())))</f>
        <v/>
      </c>
      <c r="G6" s="30" t="str">
        <f>IF(MOD(ROW(),3)=0,"",IF(MOD(ROW(),3)=1,工资明细表!G$3,INDEX(工资明细表!$A:$Q,INT((ROW()-1)/3)+4,COLUMN())))</f>
        <v/>
      </c>
      <c r="H6" s="30" t="str">
        <f>IF(MOD(ROW(),3)=0,"",IF(MOD(ROW(),3)=1,工资明细表!H$3,INDEX(工资明细表!$A:$Q,INT((ROW()-1)/3)+4,COLUMN())))</f>
        <v/>
      </c>
      <c r="I6" s="30" t="str">
        <f>IF(MOD(ROW(),3)=0,"",IF(MOD(ROW(),3)=1,工资明细表!I$3,INDEX(工资明细表!$A:$Q,INT((ROW()-1)/3)+4,COLUMN())))</f>
        <v/>
      </c>
      <c r="J6" s="30" t="str">
        <f>IF(MOD(ROW(),3)=0,"",IF(MOD(ROW(),3)=1,工资明细表!J$3,INDEX(工资明细表!$A:$Q,INT((ROW()-1)/3)+4,COLUMN())))</f>
        <v/>
      </c>
      <c r="K6" s="30" t="str">
        <f>IF(MOD(ROW(),3)=0,"",IF(MOD(ROW(),3)=1,工资明细表!K$3,INDEX(工资明细表!$A:$Q,INT((ROW()-1)/3)+4,COLUMN())))</f>
        <v/>
      </c>
      <c r="L6" s="30" t="str">
        <f>IF(MOD(ROW(),3)=0,"",IF(MOD(ROW(),3)=1,工资明细表!L$3,INDEX(工资明细表!$A:$Q,INT((ROW()-1)/3)+4,COLUMN())))</f>
        <v/>
      </c>
      <c r="M6" s="30" t="str">
        <f>IF(MOD(ROW(),3)=0,"",IF(MOD(ROW(),3)=1,工资明细表!M$3,INDEX(工资明细表!$A:$Q,INT((ROW()-1)/3)+4,COLUMN())))</f>
        <v/>
      </c>
      <c r="N6" s="30" t="str">
        <f>IF(MOD(ROW(),3)=0,"",IF(MOD(ROW(),3)=1,工资明细表!N$3,INDEX(工资明细表!$A:$Q,INT((ROW()-1)/3)+4,COLUMN())))</f>
        <v/>
      </c>
      <c r="O6" s="30" t="str">
        <f>IF(MOD(ROW(),3)=0,"",IF(MOD(ROW(),3)=1,工资明细表!O$3,INDEX(工资明细表!$A:$Q,INT((ROW()-1)/3)+4,COLUMN())))</f>
        <v/>
      </c>
      <c r="P6" s="30" t="str">
        <f>IF(MOD(ROW(),3)=0,"",IF(MOD(ROW(),3)=1,工资明细表!P$3,INDEX(工资明细表!$A:$Q,INT((ROW()-1)/3)+4,COLUMN())))</f>
        <v/>
      </c>
    </row>
    <row r="7" spans="1:16" ht="20.100000000000001" customHeight="1" x14ac:dyDescent="0.2">
      <c r="A7" s="29" t="str">
        <f>IF(MOD(ROW(),3)=0,"",IF(MOD(ROW(),3)=1,工资明细表!A$3,INDEX(工资明细表!$A:$Q,INT((ROW()-1)/3)+4,COLUMN())))</f>
        <v>员工代码</v>
      </c>
      <c r="B7" s="29" t="str">
        <f>IF(MOD(ROW(),3)=0,"",IF(MOD(ROW(),3)=1,工资明细表!B$3,INDEX(工资明细表!$A:$Q,INT((ROW()-1)/3)+4,COLUMN())))</f>
        <v>部门</v>
      </c>
      <c r="C7" s="29" t="str">
        <f>IF(MOD(ROW(),3)=0,"",IF(MOD(ROW(),3)=1,工资明细表!C$3,INDEX(工资明细表!$A:$Q,INT((ROW()-1)/3)+4,COLUMN())))</f>
        <v>姓名</v>
      </c>
      <c r="D7" s="30" t="str">
        <f>IF(MOD(ROW(),3)=0,"",IF(MOD(ROW(),3)=1,工资明细表!D$3,INDEX(工资明细表!$A:$Q,INT((ROW()-1)/3)+4,COLUMN())))</f>
        <v>基础工资</v>
      </c>
      <c r="E7" s="30" t="str">
        <f>IF(MOD(ROW(),3)=0,"",IF(MOD(ROW(),3)=1,工资明细表!E$3,INDEX(工资明细表!$A:$Q,INT((ROW()-1)/3)+4,COLUMN())))</f>
        <v>绩效工资</v>
      </c>
      <c r="F7" s="30" t="str">
        <f>IF(MOD(ROW(),3)=0,"",IF(MOD(ROW(),3)=1,工资明细表!F$3,INDEX(工资明细表!$A:$Q,INT((ROW()-1)/3)+4,COLUMN())))</f>
        <v>工龄工资</v>
      </c>
      <c r="G7" s="30" t="str">
        <f>IF(MOD(ROW(),3)=0,"",IF(MOD(ROW(),3)=1,工资明细表!G$3,INDEX(工资明细表!$A:$Q,INT((ROW()-1)/3)+4,COLUMN())))</f>
        <v>通讯补助</v>
      </c>
      <c r="H7" s="30" t="str">
        <f>IF(MOD(ROW(),3)=0,"",IF(MOD(ROW(),3)=1,工资明细表!H$3,INDEX(工资明细表!$A:$Q,INT((ROW()-1)/3)+4,COLUMN())))</f>
        <v>应发合计</v>
      </c>
      <c r="I7" s="30" t="str">
        <f>IF(MOD(ROW(),3)=0,"",IF(MOD(ROW(),3)=1,工资明细表!I$3,INDEX(工资明细表!$A:$Q,INT((ROW()-1)/3)+4,COLUMN())))</f>
        <v>日工资</v>
      </c>
      <c r="J7" s="30" t="str">
        <f>IF(MOD(ROW(),3)=0,"",IF(MOD(ROW(),3)=1,工资明细表!J$3,INDEX(工资明细表!$A:$Q,INT((ROW()-1)/3)+4,COLUMN())))</f>
        <v>正常加班
工资</v>
      </c>
      <c r="K7" s="30" t="str">
        <f>IF(MOD(ROW(),3)=0,"",IF(MOD(ROW(),3)=1,工资明细表!K$3,INDEX(工资明细表!$A:$Q,INT((ROW()-1)/3)+4,COLUMN())))</f>
        <v>节日加班
工资</v>
      </c>
      <c r="L7" s="30" t="str">
        <f>IF(MOD(ROW(),3)=0,"",IF(MOD(ROW(),3)=1,工资明细表!L$3,INDEX(工资明细表!$A:$Q,INT((ROW()-1)/3)+4,COLUMN())))</f>
        <v>工资合计</v>
      </c>
      <c r="M7" s="30" t="str">
        <f>IF(MOD(ROW(),3)=0,"",IF(MOD(ROW(),3)=1,工资明细表!M$3,INDEX(工资明细表!$A:$Q,INT((ROW()-1)/3)+4,COLUMN())))</f>
        <v>个人所得税</v>
      </c>
      <c r="N7" s="30" t="str">
        <f>IF(MOD(ROW(),3)=0,"",IF(MOD(ROW(),3)=1,工资明细表!N$3,INDEX(工资明细表!$A:$Q,INT((ROW()-1)/3)+4,COLUMN())))</f>
        <v>住宿费</v>
      </c>
      <c r="O7" s="30" t="str">
        <f>IF(MOD(ROW(),3)=0,"",IF(MOD(ROW(),3)=1,工资明细表!O$3,INDEX(工资明细表!$A:$Q,INT((ROW()-1)/3)+4,COLUMN())))</f>
        <v>代扣养老保险</v>
      </c>
      <c r="P7" s="30" t="str">
        <f>IF(MOD(ROW(),3)=0,"",IF(MOD(ROW(),3)=1,工资明细表!P$3,INDEX(工资明细表!$A:$Q,INT((ROW()-1)/3)+4,COLUMN())))</f>
        <v>实发合计</v>
      </c>
    </row>
    <row r="8" spans="1:16" ht="20.100000000000001" customHeight="1" x14ac:dyDescent="0.2">
      <c r="A8" s="29">
        <f>IF(MOD(ROW(),3)=0,"",IF(MOD(ROW(),3)=1,工资明细表!A$3,INDEX(工资明细表!$A:$Q,INT((ROW()-1)/3)+4,COLUMN())))</f>
        <v>16003</v>
      </c>
      <c r="B8" s="29" t="str">
        <f>IF(MOD(ROW(),3)=0,"",IF(MOD(ROW(),3)=1,工资明细表!B$3,INDEX(工资明细表!$A:$Q,INT((ROW()-1)/3)+4,COLUMN())))</f>
        <v>办公室</v>
      </c>
      <c r="C8" s="29" t="str">
        <f>IF(MOD(ROW(),3)=0,"",IF(MOD(ROW(),3)=1,工资明细表!C$3,INDEX(工资明细表!$A:$Q,INT((ROW()-1)/3)+4,COLUMN())))</f>
        <v>陈泽宇</v>
      </c>
      <c r="D8" s="30">
        <f>IF(MOD(ROW(),3)=0,"",IF(MOD(ROW(),3)=1,工资明细表!D$3,INDEX(工资明细表!$A:$Q,INT((ROW()-1)/3)+4,COLUMN())))</f>
        <v>1821</v>
      </c>
      <c r="E8" s="30">
        <f>IF(MOD(ROW(),3)=0,"",IF(MOD(ROW(),3)=1,工资明细表!E$3,INDEX(工资明细表!$A:$Q,INT((ROW()-1)/3)+4,COLUMN())))</f>
        <v>1425</v>
      </c>
      <c r="F8" s="30">
        <f ca="1">IF(MOD(ROW(),3)=0,"",IF(MOD(ROW(),3)=1,工资明细表!F$3,INDEX(工资明细表!$A:$Q,INT((ROW()-1)/3)+4,COLUMN())))</f>
        <v>700</v>
      </c>
      <c r="G8" s="30">
        <f>IF(MOD(ROW(),3)=0,"",IF(MOD(ROW(),3)=1,工资明细表!G$3,INDEX(工资明细表!$A:$Q,INT((ROW()-1)/3)+4,COLUMN())))</f>
        <v>0</v>
      </c>
      <c r="H8" s="30">
        <f ca="1">IF(MOD(ROW(),3)=0,"",IF(MOD(ROW(),3)=1,工资明细表!H$3,INDEX(工资明细表!$A:$Q,INT((ROW()-1)/3)+4,COLUMN())))</f>
        <v>3946</v>
      </c>
      <c r="I8" s="30">
        <f ca="1">IF(MOD(ROW(),3)=0,"",IF(MOD(ROW(),3)=1,工资明细表!I$3,INDEX(工资明细表!$A:$Q,INT((ROW()-1)/3)+4,COLUMN())))</f>
        <v>164</v>
      </c>
      <c r="J8" s="30">
        <f ca="1">IF(MOD(ROW(),3)=0,"",IF(MOD(ROW(),3)=1,工资明细表!J$3,INDEX(工资明细表!$A:$Q,INT((ROW()-1)/3)+4,COLUMN())))</f>
        <v>0</v>
      </c>
      <c r="K8" s="30">
        <f ca="1">IF(MOD(ROW(),3)=0,"",IF(MOD(ROW(),3)=1,工资明细表!K$3,INDEX(工资明细表!$A:$Q,INT((ROW()-1)/3)+4,COLUMN())))</f>
        <v>0</v>
      </c>
      <c r="L8" s="30">
        <f ca="1">IF(MOD(ROW(),3)=0,"",IF(MOD(ROW(),3)=1,工资明细表!L$3,INDEX(工资明细表!$A:$Q,INT((ROW()-1)/3)+4,COLUMN())))</f>
        <v>3946</v>
      </c>
      <c r="M8" s="30">
        <f ca="1">IF(MOD(ROW(),3)=0,"",IF(MOD(ROW(),3)=1,工资明细表!M$3,INDEX(工资明细表!$A:$Q,INT((ROW()-1)/3)+4,COLUMN())))</f>
        <v>13.379999999999999</v>
      </c>
      <c r="N8" s="30">
        <f>IF(MOD(ROW(),3)=0,"",IF(MOD(ROW(),3)=1,工资明细表!N$3,INDEX(工资明细表!$A:$Q,INT((ROW()-1)/3)+4,COLUMN())))</f>
        <v>0</v>
      </c>
      <c r="O8" s="30">
        <f ca="1">IF(MOD(ROW(),3)=0,"",IF(MOD(ROW(),3)=1,工资明细表!O$3,INDEX(工资明细表!$A:$Q,INT((ROW()-1)/3)+4,COLUMN())))</f>
        <v>630</v>
      </c>
      <c r="P8" s="30">
        <f ca="1">IF(MOD(ROW(),3)=0,"",IF(MOD(ROW(),3)=1,工资明细表!P$3,INDEX(工资明细表!$A:$Q,INT((ROW()-1)/3)+4,COLUMN())))</f>
        <v>3302.62</v>
      </c>
    </row>
    <row r="9" spans="1:16" ht="20.100000000000001" customHeight="1" x14ac:dyDescent="0.2">
      <c r="A9" s="29" t="str">
        <f>IF(MOD(ROW(),3)=0,"",IF(MOD(ROW(),3)=1,工资明细表!A$3,INDEX(工资明细表!$A:$Q,INT((ROW()-1)/3)+4,COLUMN())))</f>
        <v/>
      </c>
      <c r="B9" s="29" t="str">
        <f>IF(MOD(ROW(),3)=0,"",IF(MOD(ROW(),3)=1,工资明细表!B$3,INDEX(工资明细表!$A:$Q,INT((ROW()-1)/3)+4,COLUMN())))</f>
        <v/>
      </c>
      <c r="C9" s="29" t="str">
        <f>IF(MOD(ROW(),3)=0,"",IF(MOD(ROW(),3)=1,工资明细表!C$3,INDEX(工资明细表!$A:$Q,INT((ROW()-1)/3)+4,COLUMN())))</f>
        <v/>
      </c>
      <c r="D9" s="30" t="str">
        <f>IF(MOD(ROW(),3)=0,"",IF(MOD(ROW(),3)=1,工资明细表!D$3,INDEX(工资明细表!$A:$Q,INT((ROW()-1)/3)+4,COLUMN())))</f>
        <v/>
      </c>
      <c r="E9" s="30" t="str">
        <f>IF(MOD(ROW(),3)=0,"",IF(MOD(ROW(),3)=1,工资明细表!E$3,INDEX(工资明细表!$A:$Q,INT((ROW()-1)/3)+4,COLUMN())))</f>
        <v/>
      </c>
      <c r="F9" s="30" t="str">
        <f>IF(MOD(ROW(),3)=0,"",IF(MOD(ROW(),3)=1,工资明细表!F$3,INDEX(工资明细表!$A:$Q,INT((ROW()-1)/3)+4,COLUMN())))</f>
        <v/>
      </c>
      <c r="G9" s="30" t="str">
        <f>IF(MOD(ROW(),3)=0,"",IF(MOD(ROW(),3)=1,工资明细表!G$3,INDEX(工资明细表!$A:$Q,INT((ROW()-1)/3)+4,COLUMN())))</f>
        <v/>
      </c>
      <c r="H9" s="30" t="str">
        <f>IF(MOD(ROW(),3)=0,"",IF(MOD(ROW(),3)=1,工资明细表!H$3,INDEX(工资明细表!$A:$Q,INT((ROW()-1)/3)+4,COLUMN())))</f>
        <v/>
      </c>
      <c r="I9" s="30" t="str">
        <f>IF(MOD(ROW(),3)=0,"",IF(MOD(ROW(),3)=1,工资明细表!I$3,INDEX(工资明细表!$A:$Q,INT((ROW()-1)/3)+4,COLUMN())))</f>
        <v/>
      </c>
      <c r="J9" s="30" t="str">
        <f>IF(MOD(ROW(),3)=0,"",IF(MOD(ROW(),3)=1,工资明细表!J$3,INDEX(工资明细表!$A:$Q,INT((ROW()-1)/3)+4,COLUMN())))</f>
        <v/>
      </c>
      <c r="K9" s="30" t="str">
        <f>IF(MOD(ROW(),3)=0,"",IF(MOD(ROW(),3)=1,工资明细表!K$3,INDEX(工资明细表!$A:$Q,INT((ROW()-1)/3)+4,COLUMN())))</f>
        <v/>
      </c>
      <c r="L9" s="30" t="str">
        <f>IF(MOD(ROW(),3)=0,"",IF(MOD(ROW(),3)=1,工资明细表!L$3,INDEX(工资明细表!$A:$Q,INT((ROW()-1)/3)+4,COLUMN())))</f>
        <v/>
      </c>
      <c r="M9" s="30" t="str">
        <f>IF(MOD(ROW(),3)=0,"",IF(MOD(ROW(),3)=1,工资明细表!M$3,INDEX(工资明细表!$A:$Q,INT((ROW()-1)/3)+4,COLUMN())))</f>
        <v/>
      </c>
      <c r="N9" s="30" t="str">
        <f>IF(MOD(ROW(),3)=0,"",IF(MOD(ROW(),3)=1,工资明细表!N$3,INDEX(工资明细表!$A:$Q,INT((ROW()-1)/3)+4,COLUMN())))</f>
        <v/>
      </c>
      <c r="O9" s="30" t="str">
        <f>IF(MOD(ROW(),3)=0,"",IF(MOD(ROW(),3)=1,工资明细表!O$3,INDEX(工资明细表!$A:$Q,INT((ROW()-1)/3)+4,COLUMN())))</f>
        <v/>
      </c>
      <c r="P9" s="30" t="str">
        <f>IF(MOD(ROW(),3)=0,"",IF(MOD(ROW(),3)=1,工资明细表!P$3,INDEX(工资明细表!$A:$Q,INT((ROW()-1)/3)+4,COLUMN())))</f>
        <v/>
      </c>
    </row>
    <row r="10" spans="1:16" ht="20.100000000000001" customHeight="1" x14ac:dyDescent="0.2">
      <c r="A10" s="29" t="str">
        <f>IF(MOD(ROW(),3)=0,"",IF(MOD(ROW(),3)=1,工资明细表!A$3,INDEX(工资明细表!$A:$Q,INT((ROW()-1)/3)+4,COLUMN())))</f>
        <v>员工代码</v>
      </c>
      <c r="B10" s="29" t="str">
        <f>IF(MOD(ROW(),3)=0,"",IF(MOD(ROW(),3)=1,工资明细表!B$3,INDEX(工资明细表!$A:$Q,INT((ROW()-1)/3)+4,COLUMN())))</f>
        <v>部门</v>
      </c>
      <c r="C10" s="29" t="str">
        <f>IF(MOD(ROW(),3)=0,"",IF(MOD(ROW(),3)=1,工资明细表!C$3,INDEX(工资明细表!$A:$Q,INT((ROW()-1)/3)+4,COLUMN())))</f>
        <v>姓名</v>
      </c>
      <c r="D10" s="30" t="str">
        <f>IF(MOD(ROW(),3)=0,"",IF(MOD(ROW(),3)=1,工资明细表!D$3,INDEX(工资明细表!$A:$Q,INT((ROW()-1)/3)+4,COLUMN())))</f>
        <v>基础工资</v>
      </c>
      <c r="E10" s="30" t="str">
        <f>IF(MOD(ROW(),3)=0,"",IF(MOD(ROW(),3)=1,工资明细表!E$3,INDEX(工资明细表!$A:$Q,INT((ROW()-1)/3)+4,COLUMN())))</f>
        <v>绩效工资</v>
      </c>
      <c r="F10" s="30" t="str">
        <f>IF(MOD(ROW(),3)=0,"",IF(MOD(ROW(),3)=1,工资明细表!F$3,INDEX(工资明细表!$A:$Q,INT((ROW()-1)/3)+4,COLUMN())))</f>
        <v>工龄工资</v>
      </c>
      <c r="G10" s="30" t="str">
        <f>IF(MOD(ROW(),3)=0,"",IF(MOD(ROW(),3)=1,工资明细表!G$3,INDEX(工资明细表!$A:$Q,INT((ROW()-1)/3)+4,COLUMN())))</f>
        <v>通讯补助</v>
      </c>
      <c r="H10" s="30" t="str">
        <f>IF(MOD(ROW(),3)=0,"",IF(MOD(ROW(),3)=1,工资明细表!H$3,INDEX(工资明细表!$A:$Q,INT((ROW()-1)/3)+4,COLUMN())))</f>
        <v>应发合计</v>
      </c>
      <c r="I10" s="30" t="str">
        <f>IF(MOD(ROW(),3)=0,"",IF(MOD(ROW(),3)=1,工资明细表!I$3,INDEX(工资明细表!$A:$Q,INT((ROW()-1)/3)+4,COLUMN())))</f>
        <v>日工资</v>
      </c>
      <c r="J10" s="30" t="str">
        <f>IF(MOD(ROW(),3)=0,"",IF(MOD(ROW(),3)=1,工资明细表!J$3,INDEX(工资明细表!$A:$Q,INT((ROW()-1)/3)+4,COLUMN())))</f>
        <v>正常加班
工资</v>
      </c>
      <c r="K10" s="30" t="str">
        <f>IF(MOD(ROW(),3)=0,"",IF(MOD(ROW(),3)=1,工资明细表!K$3,INDEX(工资明细表!$A:$Q,INT((ROW()-1)/3)+4,COLUMN())))</f>
        <v>节日加班
工资</v>
      </c>
      <c r="L10" s="30" t="str">
        <f>IF(MOD(ROW(),3)=0,"",IF(MOD(ROW(),3)=1,工资明细表!L$3,INDEX(工资明细表!$A:$Q,INT((ROW()-1)/3)+4,COLUMN())))</f>
        <v>工资合计</v>
      </c>
      <c r="M10" s="30" t="str">
        <f>IF(MOD(ROW(),3)=0,"",IF(MOD(ROW(),3)=1,工资明细表!M$3,INDEX(工资明细表!$A:$Q,INT((ROW()-1)/3)+4,COLUMN())))</f>
        <v>个人所得税</v>
      </c>
      <c r="N10" s="30" t="str">
        <f>IF(MOD(ROW(),3)=0,"",IF(MOD(ROW(),3)=1,工资明细表!N$3,INDEX(工资明细表!$A:$Q,INT((ROW()-1)/3)+4,COLUMN())))</f>
        <v>住宿费</v>
      </c>
      <c r="O10" s="30" t="str">
        <f>IF(MOD(ROW(),3)=0,"",IF(MOD(ROW(),3)=1,工资明细表!O$3,INDEX(工资明细表!$A:$Q,INT((ROW()-1)/3)+4,COLUMN())))</f>
        <v>代扣养老保险</v>
      </c>
      <c r="P10" s="30" t="str">
        <f>IF(MOD(ROW(),3)=0,"",IF(MOD(ROW(),3)=1,工资明细表!P$3,INDEX(工资明细表!$A:$Q,INT((ROW()-1)/3)+4,COLUMN())))</f>
        <v>实发合计</v>
      </c>
    </row>
    <row r="11" spans="1:16" ht="20.100000000000001" customHeight="1" x14ac:dyDescent="0.2">
      <c r="A11" s="29">
        <f>IF(MOD(ROW(),3)=0,"",IF(MOD(ROW(),3)=1,工资明细表!A$3,INDEX(工资明细表!$A:$Q,INT((ROW()-1)/3)+4,COLUMN())))</f>
        <v>16004</v>
      </c>
      <c r="B11" s="29" t="str">
        <f>IF(MOD(ROW(),3)=0,"",IF(MOD(ROW(),3)=1,工资明细表!B$3,INDEX(工资明细表!$A:$Q,INT((ROW()-1)/3)+4,COLUMN())))</f>
        <v>办公室</v>
      </c>
      <c r="C11" s="29" t="str">
        <f>IF(MOD(ROW(),3)=0,"",IF(MOD(ROW(),3)=1,工资明细表!C$3,INDEX(工资明细表!$A:$Q,INT((ROW()-1)/3)+4,COLUMN())))</f>
        <v>方艺瞳</v>
      </c>
      <c r="D11" s="30">
        <f>IF(MOD(ROW(),3)=0,"",IF(MOD(ROW(),3)=1,工资明细表!D$3,INDEX(工资明细表!$A:$Q,INT((ROW()-1)/3)+4,COLUMN())))</f>
        <v>1300</v>
      </c>
      <c r="E11" s="30">
        <f>IF(MOD(ROW(),3)=0,"",IF(MOD(ROW(),3)=1,工资明细表!E$3,INDEX(工资明细表!$A:$Q,INT((ROW()-1)/3)+4,COLUMN())))</f>
        <v>2805</v>
      </c>
      <c r="F11" s="30">
        <f ca="1">IF(MOD(ROW(),3)=0,"",IF(MOD(ROW(),3)=1,工资明细表!F$3,INDEX(工资明细表!$A:$Q,INT((ROW()-1)/3)+4,COLUMN())))</f>
        <v>650</v>
      </c>
      <c r="G11" s="30">
        <f>IF(MOD(ROW(),3)=0,"",IF(MOD(ROW(),3)=1,工资明细表!G$3,INDEX(工资明细表!$A:$Q,INT((ROW()-1)/3)+4,COLUMN())))</f>
        <v>0</v>
      </c>
      <c r="H11" s="30">
        <f ca="1">IF(MOD(ROW(),3)=0,"",IF(MOD(ROW(),3)=1,工资明细表!H$3,INDEX(工资明细表!$A:$Q,INT((ROW()-1)/3)+4,COLUMN())))</f>
        <v>4755</v>
      </c>
      <c r="I11" s="30">
        <f ca="1">IF(MOD(ROW(),3)=0,"",IF(MOD(ROW(),3)=1,工资明细表!I$3,INDEX(工资明细表!$A:$Q,INT((ROW()-1)/3)+4,COLUMN())))</f>
        <v>198</v>
      </c>
      <c r="J11" s="30">
        <f ca="1">IF(MOD(ROW(),3)=0,"",IF(MOD(ROW(),3)=1,工资明细表!J$3,INDEX(工资明细表!$A:$Q,INT((ROW()-1)/3)+4,COLUMN())))</f>
        <v>792</v>
      </c>
      <c r="K11" s="30">
        <f ca="1">IF(MOD(ROW(),3)=0,"",IF(MOD(ROW(),3)=1,工资明细表!K$3,INDEX(工资明细表!$A:$Q,INT((ROW()-1)/3)+4,COLUMN())))</f>
        <v>0</v>
      </c>
      <c r="L11" s="30">
        <f ca="1">IF(MOD(ROW(),3)=0,"",IF(MOD(ROW(),3)=1,工资明细表!L$3,INDEX(工资明细表!$A:$Q,INT((ROW()-1)/3)+4,COLUMN())))</f>
        <v>5547</v>
      </c>
      <c r="M11" s="30">
        <f ca="1">IF(MOD(ROW(),3)=0,"",IF(MOD(ROW(),3)=1,工资明细表!M$3,INDEX(工资明细表!$A:$Q,INT((ROW()-1)/3)+4,COLUMN())))</f>
        <v>99.700000000000017</v>
      </c>
      <c r="N11" s="30">
        <f>IF(MOD(ROW(),3)=0,"",IF(MOD(ROW(),3)=1,工资明细表!N$3,INDEX(工资明细表!$A:$Q,INT((ROW()-1)/3)+4,COLUMN())))</f>
        <v>0</v>
      </c>
      <c r="O11" s="30">
        <f ca="1">IF(MOD(ROW(),3)=0,"",IF(MOD(ROW(),3)=1,工资明细表!O$3,INDEX(工资明细表!$A:$Q,INT((ROW()-1)/3)+4,COLUMN())))</f>
        <v>585</v>
      </c>
      <c r="P11" s="30">
        <f ca="1">IF(MOD(ROW(),3)=0,"",IF(MOD(ROW(),3)=1,工资明细表!P$3,INDEX(工资明细表!$A:$Q,INT((ROW()-1)/3)+4,COLUMN())))</f>
        <v>4862.3</v>
      </c>
    </row>
    <row r="12" spans="1:16" ht="20.100000000000001" customHeight="1" x14ac:dyDescent="0.2">
      <c r="A12" s="29" t="str">
        <f>IF(MOD(ROW(),3)=0,"",IF(MOD(ROW(),3)=1,工资明细表!A$3,INDEX(工资明细表!$A:$Q,INT((ROW()-1)/3)+4,COLUMN())))</f>
        <v/>
      </c>
      <c r="B12" s="29" t="str">
        <f>IF(MOD(ROW(),3)=0,"",IF(MOD(ROW(),3)=1,工资明细表!B$3,INDEX(工资明细表!$A:$Q,INT((ROW()-1)/3)+4,COLUMN())))</f>
        <v/>
      </c>
      <c r="C12" s="29" t="str">
        <f>IF(MOD(ROW(),3)=0,"",IF(MOD(ROW(),3)=1,工资明细表!C$3,INDEX(工资明细表!$A:$Q,INT((ROW()-1)/3)+4,COLUMN())))</f>
        <v/>
      </c>
      <c r="D12" s="30" t="str">
        <f>IF(MOD(ROW(),3)=0,"",IF(MOD(ROW(),3)=1,工资明细表!D$3,INDEX(工资明细表!$A:$Q,INT((ROW()-1)/3)+4,COLUMN())))</f>
        <v/>
      </c>
      <c r="E12" s="30" t="str">
        <f>IF(MOD(ROW(),3)=0,"",IF(MOD(ROW(),3)=1,工资明细表!E$3,INDEX(工资明细表!$A:$Q,INT((ROW()-1)/3)+4,COLUMN())))</f>
        <v/>
      </c>
      <c r="F12" s="30" t="str">
        <f>IF(MOD(ROW(),3)=0,"",IF(MOD(ROW(),3)=1,工资明细表!F$3,INDEX(工资明细表!$A:$Q,INT((ROW()-1)/3)+4,COLUMN())))</f>
        <v/>
      </c>
      <c r="G12" s="30" t="str">
        <f>IF(MOD(ROW(),3)=0,"",IF(MOD(ROW(),3)=1,工资明细表!G$3,INDEX(工资明细表!$A:$Q,INT((ROW()-1)/3)+4,COLUMN())))</f>
        <v/>
      </c>
      <c r="H12" s="30" t="str">
        <f>IF(MOD(ROW(),3)=0,"",IF(MOD(ROW(),3)=1,工资明细表!H$3,INDEX(工资明细表!$A:$Q,INT((ROW()-1)/3)+4,COLUMN())))</f>
        <v/>
      </c>
      <c r="I12" s="30" t="str">
        <f>IF(MOD(ROW(),3)=0,"",IF(MOD(ROW(),3)=1,工资明细表!I$3,INDEX(工资明细表!$A:$Q,INT((ROW()-1)/3)+4,COLUMN())))</f>
        <v/>
      </c>
      <c r="J12" s="30" t="str">
        <f>IF(MOD(ROW(),3)=0,"",IF(MOD(ROW(),3)=1,工资明细表!J$3,INDEX(工资明细表!$A:$Q,INT((ROW()-1)/3)+4,COLUMN())))</f>
        <v/>
      </c>
      <c r="K12" s="30" t="str">
        <f>IF(MOD(ROW(),3)=0,"",IF(MOD(ROW(),3)=1,工资明细表!K$3,INDEX(工资明细表!$A:$Q,INT((ROW()-1)/3)+4,COLUMN())))</f>
        <v/>
      </c>
      <c r="L12" s="30" t="str">
        <f>IF(MOD(ROW(),3)=0,"",IF(MOD(ROW(),3)=1,工资明细表!L$3,INDEX(工资明细表!$A:$Q,INT((ROW()-1)/3)+4,COLUMN())))</f>
        <v/>
      </c>
      <c r="M12" s="30" t="str">
        <f>IF(MOD(ROW(),3)=0,"",IF(MOD(ROW(),3)=1,工资明细表!M$3,INDEX(工资明细表!$A:$Q,INT((ROW()-1)/3)+4,COLUMN())))</f>
        <v/>
      </c>
      <c r="N12" s="30" t="str">
        <f>IF(MOD(ROW(),3)=0,"",IF(MOD(ROW(),3)=1,工资明细表!N$3,INDEX(工资明细表!$A:$Q,INT((ROW()-1)/3)+4,COLUMN())))</f>
        <v/>
      </c>
      <c r="O12" s="30" t="str">
        <f>IF(MOD(ROW(),3)=0,"",IF(MOD(ROW(),3)=1,工资明细表!O$3,INDEX(工资明细表!$A:$Q,INT((ROW()-1)/3)+4,COLUMN())))</f>
        <v/>
      </c>
      <c r="P12" s="30" t="str">
        <f>IF(MOD(ROW(),3)=0,"",IF(MOD(ROW(),3)=1,工资明细表!P$3,INDEX(工资明细表!$A:$Q,INT((ROW()-1)/3)+4,COLUMN())))</f>
        <v/>
      </c>
    </row>
    <row r="13" spans="1:16" ht="20.100000000000001" customHeight="1" x14ac:dyDescent="0.2">
      <c r="A13" s="29" t="str">
        <f>IF(MOD(ROW(),3)=0,"",IF(MOD(ROW(),3)=1,工资明细表!A$3,INDEX(工资明细表!$A:$Q,INT((ROW()-1)/3)+4,COLUMN())))</f>
        <v>员工代码</v>
      </c>
      <c r="B13" s="29" t="str">
        <f>IF(MOD(ROW(),3)=0,"",IF(MOD(ROW(),3)=1,工资明细表!B$3,INDEX(工资明细表!$A:$Q,INT((ROW()-1)/3)+4,COLUMN())))</f>
        <v>部门</v>
      </c>
      <c r="C13" s="29" t="str">
        <f>IF(MOD(ROW(),3)=0,"",IF(MOD(ROW(),3)=1,工资明细表!C$3,INDEX(工资明细表!$A:$Q,INT((ROW()-1)/3)+4,COLUMN())))</f>
        <v>姓名</v>
      </c>
      <c r="D13" s="30" t="str">
        <f>IF(MOD(ROW(),3)=0,"",IF(MOD(ROW(),3)=1,工资明细表!D$3,INDEX(工资明细表!$A:$Q,INT((ROW()-1)/3)+4,COLUMN())))</f>
        <v>基础工资</v>
      </c>
      <c r="E13" s="30" t="str">
        <f>IF(MOD(ROW(),3)=0,"",IF(MOD(ROW(),3)=1,工资明细表!E$3,INDEX(工资明细表!$A:$Q,INT((ROW()-1)/3)+4,COLUMN())))</f>
        <v>绩效工资</v>
      </c>
      <c r="F13" s="30" t="str">
        <f>IF(MOD(ROW(),3)=0,"",IF(MOD(ROW(),3)=1,工资明细表!F$3,INDEX(工资明细表!$A:$Q,INT((ROW()-1)/3)+4,COLUMN())))</f>
        <v>工龄工资</v>
      </c>
      <c r="G13" s="30" t="str">
        <f>IF(MOD(ROW(),3)=0,"",IF(MOD(ROW(),3)=1,工资明细表!G$3,INDEX(工资明细表!$A:$Q,INT((ROW()-1)/3)+4,COLUMN())))</f>
        <v>通讯补助</v>
      </c>
      <c r="H13" s="30" t="str">
        <f>IF(MOD(ROW(),3)=0,"",IF(MOD(ROW(),3)=1,工资明细表!H$3,INDEX(工资明细表!$A:$Q,INT((ROW()-1)/3)+4,COLUMN())))</f>
        <v>应发合计</v>
      </c>
      <c r="I13" s="30" t="str">
        <f>IF(MOD(ROW(),3)=0,"",IF(MOD(ROW(),3)=1,工资明细表!I$3,INDEX(工资明细表!$A:$Q,INT((ROW()-1)/3)+4,COLUMN())))</f>
        <v>日工资</v>
      </c>
      <c r="J13" s="30" t="str">
        <f>IF(MOD(ROW(),3)=0,"",IF(MOD(ROW(),3)=1,工资明细表!J$3,INDEX(工资明细表!$A:$Q,INT((ROW()-1)/3)+4,COLUMN())))</f>
        <v>正常加班
工资</v>
      </c>
      <c r="K13" s="30" t="str">
        <f>IF(MOD(ROW(),3)=0,"",IF(MOD(ROW(),3)=1,工资明细表!K$3,INDEX(工资明细表!$A:$Q,INT((ROW()-1)/3)+4,COLUMN())))</f>
        <v>节日加班
工资</v>
      </c>
      <c r="L13" s="30" t="str">
        <f>IF(MOD(ROW(),3)=0,"",IF(MOD(ROW(),3)=1,工资明细表!L$3,INDEX(工资明细表!$A:$Q,INT((ROW()-1)/3)+4,COLUMN())))</f>
        <v>工资合计</v>
      </c>
      <c r="M13" s="30" t="str">
        <f>IF(MOD(ROW(),3)=0,"",IF(MOD(ROW(),3)=1,工资明细表!M$3,INDEX(工资明细表!$A:$Q,INT((ROW()-1)/3)+4,COLUMN())))</f>
        <v>个人所得税</v>
      </c>
      <c r="N13" s="30" t="str">
        <f>IF(MOD(ROW(),3)=0,"",IF(MOD(ROW(),3)=1,工资明细表!N$3,INDEX(工资明细表!$A:$Q,INT((ROW()-1)/3)+4,COLUMN())))</f>
        <v>住宿费</v>
      </c>
      <c r="O13" s="30" t="str">
        <f>IF(MOD(ROW(),3)=0,"",IF(MOD(ROW(),3)=1,工资明细表!O$3,INDEX(工资明细表!$A:$Q,INT((ROW()-1)/3)+4,COLUMN())))</f>
        <v>代扣养老保险</v>
      </c>
      <c r="P13" s="30" t="str">
        <f>IF(MOD(ROW(),3)=0,"",IF(MOD(ROW(),3)=1,工资明细表!P$3,INDEX(工资明细表!$A:$Q,INT((ROW()-1)/3)+4,COLUMN())))</f>
        <v>实发合计</v>
      </c>
    </row>
    <row r="14" spans="1:16" ht="20.100000000000001" customHeight="1" x14ac:dyDescent="0.2">
      <c r="A14" s="29">
        <f>IF(MOD(ROW(),3)=0,"",IF(MOD(ROW(),3)=1,工资明细表!A$3,INDEX(工资明细表!$A:$Q,INT((ROW()-1)/3)+4,COLUMN())))</f>
        <v>16005</v>
      </c>
      <c r="B14" s="29" t="str">
        <f>IF(MOD(ROW(),3)=0,"",IF(MOD(ROW(),3)=1,工资明细表!B$3,INDEX(工资明细表!$A:$Q,INT((ROW()-1)/3)+4,COLUMN())))</f>
        <v>技术部</v>
      </c>
      <c r="C14" s="29" t="str">
        <f>IF(MOD(ROW(),3)=0,"",IF(MOD(ROW(),3)=1,工资明细表!C$3,INDEX(工资明细表!$A:$Q,INT((ROW()-1)/3)+4,COLUMN())))</f>
        <v>何汶泽</v>
      </c>
      <c r="D14" s="30">
        <f>IF(MOD(ROW(),3)=0,"",IF(MOD(ROW(),3)=1,工资明细表!D$3,INDEX(工资明细表!$A:$Q,INT((ROW()-1)/3)+4,COLUMN())))</f>
        <v>2000</v>
      </c>
      <c r="E14" s="30">
        <f>IF(MOD(ROW(),3)=0,"",IF(MOD(ROW(),3)=1,工资明细表!E$3,INDEX(工资明细表!$A:$Q,INT((ROW()-1)/3)+4,COLUMN())))</f>
        <v>2816</v>
      </c>
      <c r="F14" s="30">
        <f ca="1">IF(MOD(ROW(),3)=0,"",IF(MOD(ROW(),3)=1,工资明细表!F$3,INDEX(工资明细表!$A:$Q,INT((ROW()-1)/3)+4,COLUMN())))</f>
        <v>800</v>
      </c>
      <c r="G14" s="30">
        <f>IF(MOD(ROW(),3)=0,"",IF(MOD(ROW(),3)=1,工资明细表!G$3,INDEX(工资明细表!$A:$Q,INT((ROW()-1)/3)+4,COLUMN())))</f>
        <v>150</v>
      </c>
      <c r="H14" s="30">
        <f ca="1">IF(MOD(ROW(),3)=0,"",IF(MOD(ROW(),3)=1,工资明细表!H$3,INDEX(工资明细表!$A:$Q,INT((ROW()-1)/3)+4,COLUMN())))</f>
        <v>5766</v>
      </c>
      <c r="I14" s="30">
        <f ca="1">IF(MOD(ROW(),3)=0,"",IF(MOD(ROW(),3)=1,工资明细表!I$3,INDEX(工资明细表!$A:$Q,INT((ROW()-1)/3)+4,COLUMN())))</f>
        <v>240</v>
      </c>
      <c r="J14" s="30">
        <f ca="1">IF(MOD(ROW(),3)=0,"",IF(MOD(ROW(),3)=1,工资明细表!J$3,INDEX(工资明细表!$A:$Q,INT((ROW()-1)/3)+4,COLUMN())))</f>
        <v>0</v>
      </c>
      <c r="K14" s="30">
        <f ca="1">IF(MOD(ROW(),3)=0,"",IF(MOD(ROW(),3)=1,工资明细表!K$3,INDEX(工资明细表!$A:$Q,INT((ROW()-1)/3)+4,COLUMN())))</f>
        <v>0</v>
      </c>
      <c r="L14" s="30">
        <f ca="1">IF(MOD(ROW(),3)=0,"",IF(MOD(ROW(),3)=1,工资明细表!L$3,INDEX(工资明细表!$A:$Q,INT((ROW()-1)/3)+4,COLUMN())))</f>
        <v>5766</v>
      </c>
      <c r="M14" s="30">
        <f ca="1">IF(MOD(ROW(),3)=0,"",IF(MOD(ROW(),3)=1,工资明细表!M$3,INDEX(工资明细表!$A:$Q,INT((ROW()-1)/3)+4,COLUMN())))</f>
        <v>121.60000000000002</v>
      </c>
      <c r="N14" s="30">
        <f>IF(MOD(ROW(),3)=0,"",IF(MOD(ROW(),3)=1,工资明细表!N$3,INDEX(工资明细表!$A:$Q,INT((ROW()-1)/3)+4,COLUMN())))</f>
        <v>0</v>
      </c>
      <c r="O14" s="30">
        <f ca="1">IF(MOD(ROW(),3)=0,"",IF(MOD(ROW(),3)=1,工资明细表!O$3,INDEX(工资明细表!$A:$Q,INT((ROW()-1)/3)+4,COLUMN())))</f>
        <v>720</v>
      </c>
      <c r="P14" s="30">
        <f ca="1">IF(MOD(ROW(),3)=0,"",IF(MOD(ROW(),3)=1,工资明细表!P$3,INDEX(工资明细表!$A:$Q,INT((ROW()-1)/3)+4,COLUMN())))</f>
        <v>4924.3999999999996</v>
      </c>
    </row>
    <row r="15" spans="1:16" ht="20.100000000000001" customHeight="1" x14ac:dyDescent="0.2">
      <c r="A15" s="29" t="str">
        <f>IF(MOD(ROW(),3)=0,"",IF(MOD(ROW(),3)=1,工资明细表!A$3,INDEX(工资明细表!$A:$Q,INT((ROW()-1)/3)+4,COLUMN())))</f>
        <v/>
      </c>
      <c r="B15" s="29" t="str">
        <f>IF(MOD(ROW(),3)=0,"",IF(MOD(ROW(),3)=1,工资明细表!B$3,INDEX(工资明细表!$A:$Q,INT((ROW()-1)/3)+4,COLUMN())))</f>
        <v/>
      </c>
      <c r="C15" s="29" t="str">
        <f>IF(MOD(ROW(),3)=0,"",IF(MOD(ROW(),3)=1,工资明细表!C$3,INDEX(工资明细表!$A:$Q,INT((ROW()-1)/3)+4,COLUMN())))</f>
        <v/>
      </c>
      <c r="D15" s="30" t="str">
        <f>IF(MOD(ROW(),3)=0,"",IF(MOD(ROW(),3)=1,工资明细表!D$3,INDEX(工资明细表!$A:$Q,INT((ROW()-1)/3)+4,COLUMN())))</f>
        <v/>
      </c>
      <c r="E15" s="30" t="str">
        <f>IF(MOD(ROW(),3)=0,"",IF(MOD(ROW(),3)=1,工资明细表!E$3,INDEX(工资明细表!$A:$Q,INT((ROW()-1)/3)+4,COLUMN())))</f>
        <v/>
      </c>
      <c r="F15" s="30" t="str">
        <f>IF(MOD(ROW(),3)=0,"",IF(MOD(ROW(),3)=1,工资明细表!F$3,INDEX(工资明细表!$A:$Q,INT((ROW()-1)/3)+4,COLUMN())))</f>
        <v/>
      </c>
      <c r="G15" s="30" t="str">
        <f>IF(MOD(ROW(),3)=0,"",IF(MOD(ROW(),3)=1,工资明细表!G$3,INDEX(工资明细表!$A:$Q,INT((ROW()-1)/3)+4,COLUMN())))</f>
        <v/>
      </c>
      <c r="H15" s="30" t="str">
        <f>IF(MOD(ROW(),3)=0,"",IF(MOD(ROW(),3)=1,工资明细表!H$3,INDEX(工资明细表!$A:$Q,INT((ROW()-1)/3)+4,COLUMN())))</f>
        <v/>
      </c>
      <c r="I15" s="30" t="str">
        <f>IF(MOD(ROW(),3)=0,"",IF(MOD(ROW(),3)=1,工资明细表!I$3,INDEX(工资明细表!$A:$Q,INT((ROW()-1)/3)+4,COLUMN())))</f>
        <v/>
      </c>
      <c r="J15" s="30" t="str">
        <f>IF(MOD(ROW(),3)=0,"",IF(MOD(ROW(),3)=1,工资明细表!J$3,INDEX(工资明细表!$A:$Q,INT((ROW()-1)/3)+4,COLUMN())))</f>
        <v/>
      </c>
      <c r="K15" s="30" t="str">
        <f>IF(MOD(ROW(),3)=0,"",IF(MOD(ROW(),3)=1,工资明细表!K$3,INDEX(工资明细表!$A:$Q,INT((ROW()-1)/3)+4,COLUMN())))</f>
        <v/>
      </c>
      <c r="L15" s="30" t="str">
        <f>IF(MOD(ROW(),3)=0,"",IF(MOD(ROW(),3)=1,工资明细表!L$3,INDEX(工资明细表!$A:$Q,INT((ROW()-1)/3)+4,COLUMN())))</f>
        <v/>
      </c>
      <c r="M15" s="30" t="str">
        <f>IF(MOD(ROW(),3)=0,"",IF(MOD(ROW(),3)=1,工资明细表!M$3,INDEX(工资明细表!$A:$Q,INT((ROW()-1)/3)+4,COLUMN())))</f>
        <v/>
      </c>
      <c r="N15" s="30" t="str">
        <f>IF(MOD(ROW(),3)=0,"",IF(MOD(ROW(),3)=1,工资明细表!N$3,INDEX(工资明细表!$A:$Q,INT((ROW()-1)/3)+4,COLUMN())))</f>
        <v/>
      </c>
      <c r="O15" s="30" t="str">
        <f>IF(MOD(ROW(),3)=0,"",IF(MOD(ROW(),3)=1,工资明细表!O$3,INDEX(工资明细表!$A:$Q,INT((ROW()-1)/3)+4,COLUMN())))</f>
        <v/>
      </c>
      <c r="P15" s="30" t="str">
        <f>IF(MOD(ROW(),3)=0,"",IF(MOD(ROW(),3)=1,工资明细表!P$3,INDEX(工资明细表!$A:$Q,INT((ROW()-1)/3)+4,COLUMN())))</f>
        <v/>
      </c>
    </row>
    <row r="16" spans="1:16" ht="20.100000000000001" customHeight="1" x14ac:dyDescent="0.2">
      <c r="A16" s="29" t="str">
        <f>IF(MOD(ROW(),3)=0,"",IF(MOD(ROW(),3)=1,工资明细表!A$3,INDEX(工资明细表!$A:$Q,INT((ROW()-1)/3)+4,COLUMN())))</f>
        <v>员工代码</v>
      </c>
      <c r="B16" s="29" t="str">
        <f>IF(MOD(ROW(),3)=0,"",IF(MOD(ROW(),3)=1,工资明细表!B$3,INDEX(工资明细表!$A:$Q,INT((ROW()-1)/3)+4,COLUMN())))</f>
        <v>部门</v>
      </c>
      <c r="C16" s="29" t="str">
        <f>IF(MOD(ROW(),3)=0,"",IF(MOD(ROW(),3)=1,工资明细表!C$3,INDEX(工资明细表!$A:$Q,INT((ROW()-1)/3)+4,COLUMN())))</f>
        <v>姓名</v>
      </c>
      <c r="D16" s="30" t="str">
        <f>IF(MOD(ROW(),3)=0,"",IF(MOD(ROW(),3)=1,工资明细表!D$3,INDEX(工资明细表!$A:$Q,INT((ROW()-1)/3)+4,COLUMN())))</f>
        <v>基础工资</v>
      </c>
      <c r="E16" s="30" t="str">
        <f>IF(MOD(ROW(),3)=0,"",IF(MOD(ROW(),3)=1,工资明细表!E$3,INDEX(工资明细表!$A:$Q,INT((ROW()-1)/3)+4,COLUMN())))</f>
        <v>绩效工资</v>
      </c>
      <c r="F16" s="30" t="str">
        <f>IF(MOD(ROW(),3)=0,"",IF(MOD(ROW(),3)=1,工资明细表!F$3,INDEX(工资明细表!$A:$Q,INT((ROW()-1)/3)+4,COLUMN())))</f>
        <v>工龄工资</v>
      </c>
      <c r="G16" s="30" t="str">
        <f>IF(MOD(ROW(),3)=0,"",IF(MOD(ROW(),3)=1,工资明细表!G$3,INDEX(工资明细表!$A:$Q,INT((ROW()-1)/3)+4,COLUMN())))</f>
        <v>通讯补助</v>
      </c>
      <c r="H16" s="30" t="str">
        <f>IF(MOD(ROW(),3)=0,"",IF(MOD(ROW(),3)=1,工资明细表!H$3,INDEX(工资明细表!$A:$Q,INT((ROW()-1)/3)+4,COLUMN())))</f>
        <v>应发合计</v>
      </c>
      <c r="I16" s="30" t="str">
        <f>IF(MOD(ROW(),3)=0,"",IF(MOD(ROW(),3)=1,工资明细表!I$3,INDEX(工资明细表!$A:$Q,INT((ROW()-1)/3)+4,COLUMN())))</f>
        <v>日工资</v>
      </c>
      <c r="J16" s="30" t="str">
        <f>IF(MOD(ROW(),3)=0,"",IF(MOD(ROW(),3)=1,工资明细表!J$3,INDEX(工资明细表!$A:$Q,INT((ROW()-1)/3)+4,COLUMN())))</f>
        <v>正常加班
工资</v>
      </c>
      <c r="K16" s="30" t="str">
        <f>IF(MOD(ROW(),3)=0,"",IF(MOD(ROW(),3)=1,工资明细表!K$3,INDEX(工资明细表!$A:$Q,INT((ROW()-1)/3)+4,COLUMN())))</f>
        <v>节日加班
工资</v>
      </c>
      <c r="L16" s="30" t="str">
        <f>IF(MOD(ROW(),3)=0,"",IF(MOD(ROW(),3)=1,工资明细表!L$3,INDEX(工资明细表!$A:$Q,INT((ROW()-1)/3)+4,COLUMN())))</f>
        <v>工资合计</v>
      </c>
      <c r="M16" s="30" t="str">
        <f>IF(MOD(ROW(),3)=0,"",IF(MOD(ROW(),3)=1,工资明细表!M$3,INDEX(工资明细表!$A:$Q,INT((ROW()-1)/3)+4,COLUMN())))</f>
        <v>个人所得税</v>
      </c>
      <c r="N16" s="30" t="str">
        <f>IF(MOD(ROW(),3)=0,"",IF(MOD(ROW(),3)=1,工资明细表!N$3,INDEX(工资明细表!$A:$Q,INT((ROW()-1)/3)+4,COLUMN())))</f>
        <v>住宿费</v>
      </c>
      <c r="O16" s="30" t="str">
        <f>IF(MOD(ROW(),3)=0,"",IF(MOD(ROW(),3)=1,工资明细表!O$3,INDEX(工资明细表!$A:$Q,INT((ROW()-1)/3)+4,COLUMN())))</f>
        <v>代扣养老保险</v>
      </c>
      <c r="P16" s="30" t="str">
        <f>IF(MOD(ROW(),3)=0,"",IF(MOD(ROW(),3)=1,工资明细表!P$3,INDEX(工资明细表!$A:$Q,INT((ROW()-1)/3)+4,COLUMN())))</f>
        <v>实发合计</v>
      </c>
    </row>
    <row r="17" spans="1:16" ht="20.100000000000001" customHeight="1" x14ac:dyDescent="0.2">
      <c r="A17" s="29">
        <f>IF(MOD(ROW(),3)=0,"",IF(MOD(ROW(),3)=1,工资明细表!A$3,INDEX(工资明细表!$A:$Q,INT((ROW()-1)/3)+4,COLUMN())))</f>
        <v>16006</v>
      </c>
      <c r="B17" s="29" t="str">
        <f>IF(MOD(ROW(),3)=0,"",IF(MOD(ROW(),3)=1,工资明细表!B$3,INDEX(工资明细表!$A:$Q,INT((ROW()-1)/3)+4,COLUMN())))</f>
        <v>技术部</v>
      </c>
      <c r="C17" s="29" t="str">
        <f>IF(MOD(ROW(),3)=0,"",IF(MOD(ROW(),3)=1,工资明细表!C$3,INDEX(工资明细表!$A:$Q,INT((ROW()-1)/3)+4,COLUMN())))</f>
        <v>黄潇雅</v>
      </c>
      <c r="D17" s="30">
        <f>IF(MOD(ROW(),3)=0,"",IF(MOD(ROW(),3)=1,工资明细表!D$3,INDEX(工资明细表!$A:$Q,INT((ROW()-1)/3)+4,COLUMN())))</f>
        <v>2613</v>
      </c>
      <c r="E17" s="30">
        <f>IF(MOD(ROW(),3)=0,"",IF(MOD(ROW(),3)=1,工资明细表!E$3,INDEX(工资明细表!$A:$Q,INT((ROW()-1)/3)+4,COLUMN())))</f>
        <v>3136</v>
      </c>
      <c r="F17" s="30">
        <f ca="1">IF(MOD(ROW(),3)=0,"",IF(MOD(ROW(),3)=1,工资明细表!F$3,INDEX(工资明细表!$A:$Q,INT((ROW()-1)/3)+4,COLUMN())))</f>
        <v>750</v>
      </c>
      <c r="G17" s="30">
        <f>IF(MOD(ROW(),3)=0,"",IF(MOD(ROW(),3)=1,工资明细表!G$3,INDEX(工资明细表!$A:$Q,INT((ROW()-1)/3)+4,COLUMN())))</f>
        <v>0</v>
      </c>
      <c r="H17" s="30">
        <f ca="1">IF(MOD(ROW(),3)=0,"",IF(MOD(ROW(),3)=1,工资明细表!H$3,INDEX(工资明细表!$A:$Q,INT((ROW()-1)/3)+4,COLUMN())))</f>
        <v>6499</v>
      </c>
      <c r="I17" s="30">
        <f ca="1">IF(MOD(ROW(),3)=0,"",IF(MOD(ROW(),3)=1,工资明细表!I$3,INDEX(工资明细表!$A:$Q,INT((ROW()-1)/3)+4,COLUMN())))</f>
        <v>271</v>
      </c>
      <c r="J17" s="30">
        <f ca="1">IF(MOD(ROW(),3)=0,"",IF(MOD(ROW(),3)=1,工资明细表!J$3,INDEX(工资明细表!$A:$Q,INT((ROW()-1)/3)+4,COLUMN())))</f>
        <v>542</v>
      </c>
      <c r="K17" s="30">
        <f ca="1">IF(MOD(ROW(),3)=0,"",IF(MOD(ROW(),3)=1,工资明细表!K$3,INDEX(工资明细表!$A:$Q,INT((ROW()-1)/3)+4,COLUMN())))</f>
        <v>0</v>
      </c>
      <c r="L17" s="30">
        <f ca="1">IF(MOD(ROW(),3)=0,"",IF(MOD(ROW(),3)=1,工资明细表!L$3,INDEX(工资明细表!$A:$Q,INT((ROW()-1)/3)+4,COLUMN())))</f>
        <v>7041</v>
      </c>
      <c r="M17" s="30">
        <f ca="1">IF(MOD(ROW(),3)=0,"",IF(MOD(ROW(),3)=1,工资明细表!M$3,INDEX(工资明细表!$A:$Q,INT((ROW()-1)/3)+4,COLUMN())))</f>
        <v>249.10000000000002</v>
      </c>
      <c r="N17" s="30">
        <f>IF(MOD(ROW(),3)=0,"",IF(MOD(ROW(),3)=1,工资明细表!N$3,INDEX(工资明细表!$A:$Q,INT((ROW()-1)/3)+4,COLUMN())))</f>
        <v>0</v>
      </c>
      <c r="O17" s="30">
        <f ca="1">IF(MOD(ROW(),3)=0,"",IF(MOD(ROW(),3)=1,工资明细表!O$3,INDEX(工资明细表!$A:$Q,INT((ROW()-1)/3)+4,COLUMN())))</f>
        <v>675</v>
      </c>
      <c r="P17" s="30">
        <f ca="1">IF(MOD(ROW(),3)=0,"",IF(MOD(ROW(),3)=1,工资明细表!P$3,INDEX(工资明细表!$A:$Q,INT((ROW()-1)/3)+4,COLUMN())))</f>
        <v>6116.9</v>
      </c>
    </row>
    <row r="18" spans="1:16" ht="20.100000000000001" customHeight="1" x14ac:dyDescent="0.2">
      <c r="A18" s="29" t="str">
        <f>IF(MOD(ROW(),3)=0,"",IF(MOD(ROW(),3)=1,工资明细表!A$3,INDEX(工资明细表!$A:$Q,INT((ROW()-1)/3)+4,COLUMN())))</f>
        <v/>
      </c>
      <c r="B18" s="29" t="str">
        <f>IF(MOD(ROW(),3)=0,"",IF(MOD(ROW(),3)=1,工资明细表!B$3,INDEX(工资明细表!$A:$Q,INT((ROW()-1)/3)+4,COLUMN())))</f>
        <v/>
      </c>
      <c r="C18" s="29" t="str">
        <f>IF(MOD(ROW(),3)=0,"",IF(MOD(ROW(),3)=1,工资明细表!C$3,INDEX(工资明细表!$A:$Q,INT((ROW()-1)/3)+4,COLUMN())))</f>
        <v/>
      </c>
      <c r="D18" s="30" t="str">
        <f>IF(MOD(ROW(),3)=0,"",IF(MOD(ROW(),3)=1,工资明细表!D$3,INDEX(工资明细表!$A:$Q,INT((ROW()-1)/3)+4,COLUMN())))</f>
        <v/>
      </c>
      <c r="E18" s="30" t="str">
        <f>IF(MOD(ROW(),3)=0,"",IF(MOD(ROW(),3)=1,工资明细表!E$3,INDEX(工资明细表!$A:$Q,INT((ROW()-1)/3)+4,COLUMN())))</f>
        <v/>
      </c>
      <c r="F18" s="30" t="str">
        <f>IF(MOD(ROW(),3)=0,"",IF(MOD(ROW(),3)=1,工资明细表!F$3,INDEX(工资明细表!$A:$Q,INT((ROW()-1)/3)+4,COLUMN())))</f>
        <v/>
      </c>
      <c r="G18" s="30" t="str">
        <f>IF(MOD(ROW(),3)=0,"",IF(MOD(ROW(),3)=1,工资明细表!G$3,INDEX(工资明细表!$A:$Q,INT((ROW()-1)/3)+4,COLUMN())))</f>
        <v/>
      </c>
      <c r="H18" s="30" t="str">
        <f>IF(MOD(ROW(),3)=0,"",IF(MOD(ROW(),3)=1,工资明细表!H$3,INDEX(工资明细表!$A:$Q,INT((ROW()-1)/3)+4,COLUMN())))</f>
        <v/>
      </c>
      <c r="I18" s="30" t="str">
        <f>IF(MOD(ROW(),3)=0,"",IF(MOD(ROW(),3)=1,工资明细表!I$3,INDEX(工资明细表!$A:$Q,INT((ROW()-1)/3)+4,COLUMN())))</f>
        <v/>
      </c>
      <c r="J18" s="30" t="str">
        <f>IF(MOD(ROW(),3)=0,"",IF(MOD(ROW(),3)=1,工资明细表!J$3,INDEX(工资明细表!$A:$Q,INT((ROW()-1)/3)+4,COLUMN())))</f>
        <v/>
      </c>
      <c r="K18" s="30" t="str">
        <f>IF(MOD(ROW(),3)=0,"",IF(MOD(ROW(),3)=1,工资明细表!K$3,INDEX(工资明细表!$A:$Q,INT((ROW()-1)/3)+4,COLUMN())))</f>
        <v/>
      </c>
      <c r="L18" s="30" t="str">
        <f>IF(MOD(ROW(),3)=0,"",IF(MOD(ROW(),3)=1,工资明细表!L$3,INDEX(工资明细表!$A:$Q,INT((ROW()-1)/3)+4,COLUMN())))</f>
        <v/>
      </c>
      <c r="M18" s="30" t="str">
        <f>IF(MOD(ROW(),3)=0,"",IF(MOD(ROW(),3)=1,工资明细表!M$3,INDEX(工资明细表!$A:$Q,INT((ROW()-1)/3)+4,COLUMN())))</f>
        <v/>
      </c>
      <c r="N18" s="30" t="str">
        <f>IF(MOD(ROW(),3)=0,"",IF(MOD(ROW(),3)=1,工资明细表!N$3,INDEX(工资明细表!$A:$Q,INT((ROW()-1)/3)+4,COLUMN())))</f>
        <v/>
      </c>
      <c r="O18" s="30" t="str">
        <f>IF(MOD(ROW(),3)=0,"",IF(MOD(ROW(),3)=1,工资明细表!O$3,INDEX(工资明细表!$A:$Q,INT((ROW()-1)/3)+4,COLUMN())))</f>
        <v/>
      </c>
      <c r="P18" s="30" t="str">
        <f>IF(MOD(ROW(),3)=0,"",IF(MOD(ROW(),3)=1,工资明细表!P$3,INDEX(工资明细表!$A:$Q,INT((ROW()-1)/3)+4,COLUMN())))</f>
        <v/>
      </c>
    </row>
    <row r="19" spans="1:16" ht="20.100000000000001" customHeight="1" x14ac:dyDescent="0.2">
      <c r="A19" s="29" t="str">
        <f>IF(MOD(ROW(),3)=0,"",IF(MOD(ROW(),3)=1,工资明细表!A$3,INDEX(工资明细表!$A:$Q,INT((ROW()-1)/3)+4,COLUMN())))</f>
        <v>员工代码</v>
      </c>
      <c r="B19" s="29" t="str">
        <f>IF(MOD(ROW(),3)=0,"",IF(MOD(ROW(),3)=1,工资明细表!B$3,INDEX(工资明细表!$A:$Q,INT((ROW()-1)/3)+4,COLUMN())))</f>
        <v>部门</v>
      </c>
      <c r="C19" s="29" t="str">
        <f>IF(MOD(ROW(),3)=0,"",IF(MOD(ROW(),3)=1,工资明细表!C$3,INDEX(工资明细表!$A:$Q,INT((ROW()-1)/3)+4,COLUMN())))</f>
        <v>姓名</v>
      </c>
      <c r="D19" s="30" t="str">
        <f>IF(MOD(ROW(),3)=0,"",IF(MOD(ROW(),3)=1,工资明细表!D$3,INDEX(工资明细表!$A:$Q,INT((ROW()-1)/3)+4,COLUMN())))</f>
        <v>基础工资</v>
      </c>
      <c r="E19" s="30" t="str">
        <f>IF(MOD(ROW(),3)=0,"",IF(MOD(ROW(),3)=1,工资明细表!E$3,INDEX(工资明细表!$A:$Q,INT((ROW()-1)/3)+4,COLUMN())))</f>
        <v>绩效工资</v>
      </c>
      <c r="F19" s="30" t="str">
        <f>IF(MOD(ROW(),3)=0,"",IF(MOD(ROW(),3)=1,工资明细表!F$3,INDEX(工资明细表!$A:$Q,INT((ROW()-1)/3)+4,COLUMN())))</f>
        <v>工龄工资</v>
      </c>
      <c r="G19" s="30" t="str">
        <f>IF(MOD(ROW(),3)=0,"",IF(MOD(ROW(),3)=1,工资明细表!G$3,INDEX(工资明细表!$A:$Q,INT((ROW()-1)/3)+4,COLUMN())))</f>
        <v>通讯补助</v>
      </c>
      <c r="H19" s="30" t="str">
        <f>IF(MOD(ROW(),3)=0,"",IF(MOD(ROW(),3)=1,工资明细表!H$3,INDEX(工资明细表!$A:$Q,INT((ROW()-1)/3)+4,COLUMN())))</f>
        <v>应发合计</v>
      </c>
      <c r="I19" s="30" t="str">
        <f>IF(MOD(ROW(),3)=0,"",IF(MOD(ROW(),3)=1,工资明细表!I$3,INDEX(工资明细表!$A:$Q,INT((ROW()-1)/3)+4,COLUMN())))</f>
        <v>日工资</v>
      </c>
      <c r="J19" s="30" t="str">
        <f>IF(MOD(ROW(),3)=0,"",IF(MOD(ROW(),3)=1,工资明细表!J$3,INDEX(工资明细表!$A:$Q,INT((ROW()-1)/3)+4,COLUMN())))</f>
        <v>正常加班
工资</v>
      </c>
      <c r="K19" s="30" t="str">
        <f>IF(MOD(ROW(),3)=0,"",IF(MOD(ROW(),3)=1,工资明细表!K$3,INDEX(工资明细表!$A:$Q,INT((ROW()-1)/3)+4,COLUMN())))</f>
        <v>节日加班
工资</v>
      </c>
      <c r="L19" s="30" t="str">
        <f>IF(MOD(ROW(),3)=0,"",IF(MOD(ROW(),3)=1,工资明细表!L$3,INDEX(工资明细表!$A:$Q,INT((ROW()-1)/3)+4,COLUMN())))</f>
        <v>工资合计</v>
      </c>
      <c r="M19" s="30" t="str">
        <f>IF(MOD(ROW(),3)=0,"",IF(MOD(ROW(),3)=1,工资明细表!M$3,INDEX(工资明细表!$A:$Q,INT((ROW()-1)/3)+4,COLUMN())))</f>
        <v>个人所得税</v>
      </c>
      <c r="N19" s="30" t="str">
        <f>IF(MOD(ROW(),3)=0,"",IF(MOD(ROW(),3)=1,工资明细表!N$3,INDEX(工资明细表!$A:$Q,INT((ROW()-1)/3)+4,COLUMN())))</f>
        <v>住宿费</v>
      </c>
      <c r="O19" s="30" t="str">
        <f>IF(MOD(ROW(),3)=0,"",IF(MOD(ROW(),3)=1,工资明细表!O$3,INDEX(工资明细表!$A:$Q,INT((ROW()-1)/3)+4,COLUMN())))</f>
        <v>代扣养老保险</v>
      </c>
      <c r="P19" s="30" t="str">
        <f>IF(MOD(ROW(),3)=0,"",IF(MOD(ROW(),3)=1,工资明细表!P$3,INDEX(工资明细表!$A:$Q,INT((ROW()-1)/3)+4,COLUMN())))</f>
        <v>实发合计</v>
      </c>
    </row>
    <row r="20" spans="1:16" ht="20.100000000000001" customHeight="1" x14ac:dyDescent="0.2">
      <c r="A20" s="29">
        <f>IF(MOD(ROW(),3)=0,"",IF(MOD(ROW(),3)=1,工资明细表!A$3,INDEX(工资明细表!$A:$Q,INT((ROW()-1)/3)+4,COLUMN())))</f>
        <v>16007</v>
      </c>
      <c r="B20" s="29" t="str">
        <f>IF(MOD(ROW(),3)=0,"",IF(MOD(ROW(),3)=1,工资明细表!B$3,INDEX(工资明细表!$A:$Q,INT((ROW()-1)/3)+4,COLUMN())))</f>
        <v>技术部</v>
      </c>
      <c r="C20" s="29" t="str">
        <f>IF(MOD(ROW(),3)=0,"",IF(MOD(ROW(),3)=1,工资明细表!C$3,INDEX(工资明细表!$A:$Q,INT((ROW()-1)/3)+4,COLUMN())))</f>
        <v>黄梓钰</v>
      </c>
      <c r="D20" s="30">
        <f>IF(MOD(ROW(),3)=0,"",IF(MOD(ROW(),3)=1,工资明细表!D$3,INDEX(工资明细表!$A:$Q,INT((ROW()-1)/3)+4,COLUMN())))</f>
        <v>2600</v>
      </c>
      <c r="E20" s="30">
        <f>IF(MOD(ROW(),3)=0,"",IF(MOD(ROW(),3)=1,工资明细表!E$3,INDEX(工资明细表!$A:$Q,INT((ROW()-1)/3)+4,COLUMN())))</f>
        <v>2484</v>
      </c>
      <c r="F20" s="30">
        <f ca="1">IF(MOD(ROW(),3)=0,"",IF(MOD(ROW(),3)=1,工资明细表!F$3,INDEX(工资明细表!$A:$Q,INT((ROW()-1)/3)+4,COLUMN())))</f>
        <v>650</v>
      </c>
      <c r="G20" s="30">
        <f>IF(MOD(ROW(),3)=0,"",IF(MOD(ROW(),3)=1,工资明细表!G$3,INDEX(工资明细表!$A:$Q,INT((ROW()-1)/3)+4,COLUMN())))</f>
        <v>0</v>
      </c>
      <c r="H20" s="30">
        <f ca="1">IF(MOD(ROW(),3)=0,"",IF(MOD(ROW(),3)=1,工资明细表!H$3,INDEX(工资明细表!$A:$Q,INT((ROW()-1)/3)+4,COLUMN())))</f>
        <v>5734</v>
      </c>
      <c r="I20" s="30">
        <f ca="1">IF(MOD(ROW(),3)=0,"",IF(MOD(ROW(),3)=1,工资明细表!I$3,INDEX(工资明细表!$A:$Q,INT((ROW()-1)/3)+4,COLUMN())))</f>
        <v>239</v>
      </c>
      <c r="J20" s="30">
        <f ca="1">IF(MOD(ROW(),3)=0,"",IF(MOD(ROW(),3)=1,工资明细表!J$3,INDEX(工资明细表!$A:$Q,INT((ROW()-1)/3)+4,COLUMN())))</f>
        <v>0</v>
      </c>
      <c r="K20" s="30">
        <f ca="1">IF(MOD(ROW(),3)=0,"",IF(MOD(ROW(),3)=1,工资明细表!K$3,INDEX(工资明细表!$A:$Q,INT((ROW()-1)/3)+4,COLUMN())))</f>
        <v>0</v>
      </c>
      <c r="L20" s="30">
        <f ca="1">IF(MOD(ROW(),3)=0,"",IF(MOD(ROW(),3)=1,工资明细表!L$3,INDEX(工资明细表!$A:$Q,INT((ROW()-1)/3)+4,COLUMN())))</f>
        <v>5734</v>
      </c>
      <c r="M20" s="30">
        <f ca="1">IF(MOD(ROW(),3)=0,"",IF(MOD(ROW(),3)=1,工资明细表!M$3,INDEX(工资明细表!$A:$Q,INT((ROW()-1)/3)+4,COLUMN())))</f>
        <v>118.4</v>
      </c>
      <c r="N20" s="30">
        <f>IF(MOD(ROW(),3)=0,"",IF(MOD(ROW(),3)=1,工资明细表!N$3,INDEX(工资明细表!$A:$Q,INT((ROW()-1)/3)+4,COLUMN())))</f>
        <v>150</v>
      </c>
      <c r="O20" s="30">
        <f ca="1">IF(MOD(ROW(),3)=0,"",IF(MOD(ROW(),3)=1,工资明细表!O$3,INDEX(工资明细表!$A:$Q,INT((ROW()-1)/3)+4,COLUMN())))</f>
        <v>585</v>
      </c>
      <c r="P20" s="30">
        <f ca="1">IF(MOD(ROW(),3)=0,"",IF(MOD(ROW(),3)=1,工资明细表!P$3,INDEX(工资明细表!$A:$Q,INT((ROW()-1)/3)+4,COLUMN())))</f>
        <v>4880.6000000000004</v>
      </c>
    </row>
    <row r="21" spans="1:16" ht="20.100000000000001" customHeight="1" x14ac:dyDescent="0.2">
      <c r="A21" s="29" t="str">
        <f>IF(MOD(ROW(),3)=0,"",IF(MOD(ROW(),3)=1,工资明细表!A$3,INDEX(工资明细表!$A:$Q,INT((ROW()-1)/3)+4,COLUMN())))</f>
        <v/>
      </c>
      <c r="B21" s="29" t="str">
        <f>IF(MOD(ROW(),3)=0,"",IF(MOD(ROW(),3)=1,工资明细表!B$3,INDEX(工资明细表!$A:$Q,INT((ROW()-1)/3)+4,COLUMN())))</f>
        <v/>
      </c>
      <c r="C21" s="29" t="str">
        <f>IF(MOD(ROW(),3)=0,"",IF(MOD(ROW(),3)=1,工资明细表!C$3,INDEX(工资明细表!$A:$Q,INT((ROW()-1)/3)+4,COLUMN())))</f>
        <v/>
      </c>
      <c r="D21" s="30" t="str">
        <f>IF(MOD(ROW(),3)=0,"",IF(MOD(ROW(),3)=1,工资明细表!D$3,INDEX(工资明细表!$A:$Q,INT((ROW()-1)/3)+4,COLUMN())))</f>
        <v/>
      </c>
      <c r="E21" s="30" t="str">
        <f>IF(MOD(ROW(),3)=0,"",IF(MOD(ROW(),3)=1,工资明细表!E$3,INDEX(工资明细表!$A:$Q,INT((ROW()-1)/3)+4,COLUMN())))</f>
        <v/>
      </c>
      <c r="F21" s="30" t="str">
        <f>IF(MOD(ROW(),3)=0,"",IF(MOD(ROW(),3)=1,工资明细表!F$3,INDEX(工资明细表!$A:$Q,INT((ROW()-1)/3)+4,COLUMN())))</f>
        <v/>
      </c>
      <c r="G21" s="30" t="str">
        <f>IF(MOD(ROW(),3)=0,"",IF(MOD(ROW(),3)=1,工资明细表!G$3,INDEX(工资明细表!$A:$Q,INT((ROW()-1)/3)+4,COLUMN())))</f>
        <v/>
      </c>
      <c r="H21" s="30" t="str">
        <f>IF(MOD(ROW(),3)=0,"",IF(MOD(ROW(),3)=1,工资明细表!H$3,INDEX(工资明细表!$A:$Q,INT((ROW()-1)/3)+4,COLUMN())))</f>
        <v/>
      </c>
      <c r="I21" s="30" t="str">
        <f>IF(MOD(ROW(),3)=0,"",IF(MOD(ROW(),3)=1,工资明细表!I$3,INDEX(工资明细表!$A:$Q,INT((ROW()-1)/3)+4,COLUMN())))</f>
        <v/>
      </c>
      <c r="J21" s="30" t="str">
        <f>IF(MOD(ROW(),3)=0,"",IF(MOD(ROW(),3)=1,工资明细表!J$3,INDEX(工资明细表!$A:$Q,INT((ROW()-1)/3)+4,COLUMN())))</f>
        <v/>
      </c>
      <c r="K21" s="30" t="str">
        <f>IF(MOD(ROW(),3)=0,"",IF(MOD(ROW(),3)=1,工资明细表!K$3,INDEX(工资明细表!$A:$Q,INT((ROW()-1)/3)+4,COLUMN())))</f>
        <v/>
      </c>
      <c r="L21" s="30" t="str">
        <f>IF(MOD(ROW(),3)=0,"",IF(MOD(ROW(),3)=1,工资明细表!L$3,INDEX(工资明细表!$A:$Q,INT((ROW()-1)/3)+4,COLUMN())))</f>
        <v/>
      </c>
      <c r="M21" s="30" t="str">
        <f>IF(MOD(ROW(),3)=0,"",IF(MOD(ROW(),3)=1,工资明细表!M$3,INDEX(工资明细表!$A:$Q,INT((ROW()-1)/3)+4,COLUMN())))</f>
        <v/>
      </c>
      <c r="N21" s="30" t="str">
        <f>IF(MOD(ROW(),3)=0,"",IF(MOD(ROW(),3)=1,工资明细表!N$3,INDEX(工资明细表!$A:$Q,INT((ROW()-1)/3)+4,COLUMN())))</f>
        <v/>
      </c>
      <c r="O21" s="30" t="str">
        <f>IF(MOD(ROW(),3)=0,"",IF(MOD(ROW(),3)=1,工资明细表!O$3,INDEX(工资明细表!$A:$Q,INT((ROW()-1)/3)+4,COLUMN())))</f>
        <v/>
      </c>
      <c r="P21" s="30" t="str">
        <f>IF(MOD(ROW(),3)=0,"",IF(MOD(ROW(),3)=1,工资明细表!P$3,INDEX(工资明细表!$A:$Q,INT((ROW()-1)/3)+4,COLUMN())))</f>
        <v/>
      </c>
    </row>
    <row r="22" spans="1:16" ht="20.100000000000001" customHeight="1" x14ac:dyDescent="0.2">
      <c r="A22" s="29" t="str">
        <f>IF(MOD(ROW(),3)=0,"",IF(MOD(ROW(),3)=1,工资明细表!A$3,INDEX(工资明细表!$A:$Q,INT((ROW()-1)/3)+4,COLUMN())))</f>
        <v>员工代码</v>
      </c>
      <c r="B22" s="29" t="str">
        <f>IF(MOD(ROW(),3)=0,"",IF(MOD(ROW(),3)=1,工资明细表!B$3,INDEX(工资明细表!$A:$Q,INT((ROW()-1)/3)+4,COLUMN())))</f>
        <v>部门</v>
      </c>
      <c r="C22" s="29" t="str">
        <f>IF(MOD(ROW(),3)=0,"",IF(MOD(ROW(),3)=1,工资明细表!C$3,INDEX(工资明细表!$A:$Q,INT((ROW()-1)/3)+4,COLUMN())))</f>
        <v>姓名</v>
      </c>
      <c r="D22" s="30" t="str">
        <f>IF(MOD(ROW(),3)=0,"",IF(MOD(ROW(),3)=1,工资明细表!D$3,INDEX(工资明细表!$A:$Q,INT((ROW()-1)/3)+4,COLUMN())))</f>
        <v>基础工资</v>
      </c>
      <c r="E22" s="30" t="str">
        <f>IF(MOD(ROW(),3)=0,"",IF(MOD(ROW(),3)=1,工资明细表!E$3,INDEX(工资明细表!$A:$Q,INT((ROW()-1)/3)+4,COLUMN())))</f>
        <v>绩效工资</v>
      </c>
      <c r="F22" s="30" t="str">
        <f>IF(MOD(ROW(),3)=0,"",IF(MOD(ROW(),3)=1,工资明细表!F$3,INDEX(工资明细表!$A:$Q,INT((ROW()-1)/3)+4,COLUMN())))</f>
        <v>工龄工资</v>
      </c>
      <c r="G22" s="30" t="str">
        <f>IF(MOD(ROW(),3)=0,"",IF(MOD(ROW(),3)=1,工资明细表!G$3,INDEX(工资明细表!$A:$Q,INT((ROW()-1)/3)+4,COLUMN())))</f>
        <v>通讯补助</v>
      </c>
      <c r="H22" s="30" t="str">
        <f>IF(MOD(ROW(),3)=0,"",IF(MOD(ROW(),3)=1,工资明细表!H$3,INDEX(工资明细表!$A:$Q,INT((ROW()-1)/3)+4,COLUMN())))</f>
        <v>应发合计</v>
      </c>
      <c r="I22" s="30" t="str">
        <f>IF(MOD(ROW(),3)=0,"",IF(MOD(ROW(),3)=1,工资明细表!I$3,INDEX(工资明细表!$A:$Q,INT((ROW()-1)/3)+4,COLUMN())))</f>
        <v>日工资</v>
      </c>
      <c r="J22" s="30" t="str">
        <f>IF(MOD(ROW(),3)=0,"",IF(MOD(ROW(),3)=1,工资明细表!J$3,INDEX(工资明细表!$A:$Q,INT((ROW()-1)/3)+4,COLUMN())))</f>
        <v>正常加班
工资</v>
      </c>
      <c r="K22" s="30" t="str">
        <f>IF(MOD(ROW(),3)=0,"",IF(MOD(ROW(),3)=1,工资明细表!K$3,INDEX(工资明细表!$A:$Q,INT((ROW()-1)/3)+4,COLUMN())))</f>
        <v>节日加班
工资</v>
      </c>
      <c r="L22" s="30" t="str">
        <f>IF(MOD(ROW(),3)=0,"",IF(MOD(ROW(),3)=1,工资明细表!L$3,INDEX(工资明细表!$A:$Q,INT((ROW()-1)/3)+4,COLUMN())))</f>
        <v>工资合计</v>
      </c>
      <c r="M22" s="30" t="str">
        <f>IF(MOD(ROW(),3)=0,"",IF(MOD(ROW(),3)=1,工资明细表!M$3,INDEX(工资明细表!$A:$Q,INT((ROW()-1)/3)+4,COLUMN())))</f>
        <v>个人所得税</v>
      </c>
      <c r="N22" s="30" t="str">
        <f>IF(MOD(ROW(),3)=0,"",IF(MOD(ROW(),3)=1,工资明细表!N$3,INDEX(工资明细表!$A:$Q,INT((ROW()-1)/3)+4,COLUMN())))</f>
        <v>住宿费</v>
      </c>
      <c r="O22" s="30" t="str">
        <f>IF(MOD(ROW(),3)=0,"",IF(MOD(ROW(),3)=1,工资明细表!O$3,INDEX(工资明细表!$A:$Q,INT((ROW()-1)/3)+4,COLUMN())))</f>
        <v>代扣养老保险</v>
      </c>
      <c r="P22" s="30" t="str">
        <f>IF(MOD(ROW(),3)=0,"",IF(MOD(ROW(),3)=1,工资明细表!P$3,INDEX(工资明细表!$A:$Q,INT((ROW()-1)/3)+4,COLUMN())))</f>
        <v>实发合计</v>
      </c>
    </row>
    <row r="23" spans="1:16" ht="20.100000000000001" customHeight="1" x14ac:dyDescent="0.2">
      <c r="A23" s="29">
        <f>IF(MOD(ROW(),3)=0,"",IF(MOD(ROW(),3)=1,工资明细表!A$3,INDEX(工资明细表!$A:$Q,INT((ROW()-1)/3)+4,COLUMN())))</f>
        <v>16008</v>
      </c>
      <c r="B23" s="29" t="str">
        <f>IF(MOD(ROW(),3)=0,"",IF(MOD(ROW(),3)=1,工资明细表!B$3,INDEX(工资明细表!$A:$Q,INT((ROW()-1)/3)+4,COLUMN())))</f>
        <v>技术部</v>
      </c>
      <c r="C23" s="29" t="str">
        <f>IF(MOD(ROW(),3)=0,"",IF(MOD(ROW(),3)=1,工资明细表!C$3,INDEX(工资明细表!$A:$Q,INT((ROW()-1)/3)+4,COLUMN())))</f>
        <v>吉  言</v>
      </c>
      <c r="D23" s="30">
        <f>IF(MOD(ROW(),3)=0,"",IF(MOD(ROW(),3)=1,工资明细表!D$3,INDEX(工资明细表!$A:$Q,INT((ROW()-1)/3)+4,COLUMN())))</f>
        <v>4000</v>
      </c>
      <c r="E23" s="30">
        <f>IF(MOD(ROW(),3)=0,"",IF(MOD(ROW(),3)=1,工资明细表!E$3,INDEX(工资明细表!$A:$Q,INT((ROW()-1)/3)+4,COLUMN())))</f>
        <v>3395</v>
      </c>
      <c r="F23" s="30">
        <f ca="1">IF(MOD(ROW(),3)=0,"",IF(MOD(ROW(),3)=1,工资明细表!F$3,INDEX(工资明细表!$A:$Q,INT((ROW()-1)/3)+4,COLUMN())))</f>
        <v>700</v>
      </c>
      <c r="G23" s="30">
        <f>IF(MOD(ROW(),3)=0,"",IF(MOD(ROW(),3)=1,工资明细表!G$3,INDEX(工资明细表!$A:$Q,INT((ROW()-1)/3)+4,COLUMN())))</f>
        <v>0</v>
      </c>
      <c r="H23" s="30">
        <f ca="1">IF(MOD(ROW(),3)=0,"",IF(MOD(ROW(),3)=1,工资明细表!H$3,INDEX(工资明细表!$A:$Q,INT((ROW()-1)/3)+4,COLUMN())))</f>
        <v>8095</v>
      </c>
      <c r="I23" s="30">
        <f ca="1">IF(MOD(ROW(),3)=0,"",IF(MOD(ROW(),3)=1,工资明细表!I$3,INDEX(工资明细表!$A:$Q,INT((ROW()-1)/3)+4,COLUMN())))</f>
        <v>337</v>
      </c>
      <c r="J23" s="30">
        <f ca="1">IF(MOD(ROW(),3)=0,"",IF(MOD(ROW(),3)=1,工资明细表!J$3,INDEX(工资明细表!$A:$Q,INT((ROW()-1)/3)+4,COLUMN())))</f>
        <v>1348</v>
      </c>
      <c r="K23" s="30">
        <f ca="1">IF(MOD(ROW(),3)=0,"",IF(MOD(ROW(),3)=1,工资明细表!K$3,INDEX(工资明细表!$A:$Q,INT((ROW()-1)/3)+4,COLUMN())))</f>
        <v>0</v>
      </c>
      <c r="L23" s="30">
        <f ca="1">IF(MOD(ROW(),3)=0,"",IF(MOD(ROW(),3)=1,工资明细表!L$3,INDEX(工资明细表!$A:$Q,INT((ROW()-1)/3)+4,COLUMN())))</f>
        <v>9443</v>
      </c>
      <c r="M23" s="30">
        <f ca="1">IF(MOD(ROW(),3)=0,"",IF(MOD(ROW(),3)=1,工资明细表!M$3,INDEX(工资明细表!$A:$Q,INT((ROW()-1)/3)+4,COLUMN())))</f>
        <v>633.60000000000014</v>
      </c>
      <c r="N23" s="30">
        <f>IF(MOD(ROW(),3)=0,"",IF(MOD(ROW(),3)=1,工资明细表!N$3,INDEX(工资明细表!$A:$Q,INT((ROW()-1)/3)+4,COLUMN())))</f>
        <v>0</v>
      </c>
      <c r="O23" s="30">
        <f ca="1">IF(MOD(ROW(),3)=0,"",IF(MOD(ROW(),3)=1,工资明细表!O$3,INDEX(工资明细表!$A:$Q,INT((ROW()-1)/3)+4,COLUMN())))</f>
        <v>630</v>
      </c>
      <c r="P23" s="30">
        <f ca="1">IF(MOD(ROW(),3)=0,"",IF(MOD(ROW(),3)=1,工资明细表!P$3,INDEX(工资明细表!$A:$Q,INT((ROW()-1)/3)+4,COLUMN())))</f>
        <v>8179.4</v>
      </c>
    </row>
    <row r="24" spans="1:16" ht="20.100000000000001" customHeight="1" x14ac:dyDescent="0.2">
      <c r="A24" s="29" t="str">
        <f>IF(MOD(ROW(),3)=0,"",IF(MOD(ROW(),3)=1,工资明细表!A$3,INDEX(工资明细表!$A:$Q,INT((ROW()-1)/3)+4,COLUMN())))</f>
        <v/>
      </c>
      <c r="B24" s="29" t="str">
        <f>IF(MOD(ROW(),3)=0,"",IF(MOD(ROW(),3)=1,工资明细表!B$3,INDEX(工资明细表!$A:$Q,INT((ROW()-1)/3)+4,COLUMN())))</f>
        <v/>
      </c>
      <c r="C24" s="29" t="str">
        <f>IF(MOD(ROW(),3)=0,"",IF(MOD(ROW(),3)=1,工资明细表!C$3,INDEX(工资明细表!$A:$Q,INT((ROW()-1)/3)+4,COLUMN())))</f>
        <v/>
      </c>
      <c r="D24" s="30" t="str">
        <f>IF(MOD(ROW(),3)=0,"",IF(MOD(ROW(),3)=1,工资明细表!D$3,INDEX(工资明细表!$A:$Q,INT((ROW()-1)/3)+4,COLUMN())))</f>
        <v/>
      </c>
      <c r="E24" s="30" t="str">
        <f>IF(MOD(ROW(),3)=0,"",IF(MOD(ROW(),3)=1,工资明细表!E$3,INDEX(工资明细表!$A:$Q,INT((ROW()-1)/3)+4,COLUMN())))</f>
        <v/>
      </c>
      <c r="F24" s="30" t="str">
        <f>IF(MOD(ROW(),3)=0,"",IF(MOD(ROW(),3)=1,工资明细表!F$3,INDEX(工资明细表!$A:$Q,INT((ROW()-1)/3)+4,COLUMN())))</f>
        <v/>
      </c>
      <c r="G24" s="30" t="str">
        <f>IF(MOD(ROW(),3)=0,"",IF(MOD(ROW(),3)=1,工资明细表!G$3,INDEX(工资明细表!$A:$Q,INT((ROW()-1)/3)+4,COLUMN())))</f>
        <v/>
      </c>
      <c r="H24" s="30" t="str">
        <f>IF(MOD(ROW(),3)=0,"",IF(MOD(ROW(),3)=1,工资明细表!H$3,INDEX(工资明细表!$A:$Q,INT((ROW()-1)/3)+4,COLUMN())))</f>
        <v/>
      </c>
      <c r="I24" s="30" t="str">
        <f>IF(MOD(ROW(),3)=0,"",IF(MOD(ROW(),3)=1,工资明细表!I$3,INDEX(工资明细表!$A:$Q,INT((ROW()-1)/3)+4,COLUMN())))</f>
        <v/>
      </c>
      <c r="J24" s="30" t="str">
        <f>IF(MOD(ROW(),3)=0,"",IF(MOD(ROW(),3)=1,工资明细表!J$3,INDEX(工资明细表!$A:$Q,INT((ROW()-1)/3)+4,COLUMN())))</f>
        <v/>
      </c>
      <c r="K24" s="30" t="str">
        <f>IF(MOD(ROW(),3)=0,"",IF(MOD(ROW(),3)=1,工资明细表!K$3,INDEX(工资明细表!$A:$Q,INT((ROW()-1)/3)+4,COLUMN())))</f>
        <v/>
      </c>
      <c r="L24" s="30" t="str">
        <f>IF(MOD(ROW(),3)=0,"",IF(MOD(ROW(),3)=1,工资明细表!L$3,INDEX(工资明细表!$A:$Q,INT((ROW()-1)/3)+4,COLUMN())))</f>
        <v/>
      </c>
      <c r="M24" s="30" t="str">
        <f>IF(MOD(ROW(),3)=0,"",IF(MOD(ROW(),3)=1,工资明细表!M$3,INDEX(工资明细表!$A:$Q,INT((ROW()-1)/3)+4,COLUMN())))</f>
        <v/>
      </c>
      <c r="N24" s="30" t="str">
        <f>IF(MOD(ROW(),3)=0,"",IF(MOD(ROW(),3)=1,工资明细表!N$3,INDEX(工资明细表!$A:$Q,INT((ROW()-1)/3)+4,COLUMN())))</f>
        <v/>
      </c>
      <c r="O24" s="30" t="str">
        <f>IF(MOD(ROW(),3)=0,"",IF(MOD(ROW(),3)=1,工资明细表!O$3,INDEX(工资明细表!$A:$Q,INT((ROW()-1)/3)+4,COLUMN())))</f>
        <v/>
      </c>
      <c r="P24" s="30" t="str">
        <f>IF(MOD(ROW(),3)=0,"",IF(MOD(ROW(),3)=1,工资明细表!P$3,INDEX(工资明细表!$A:$Q,INT((ROW()-1)/3)+4,COLUMN())))</f>
        <v/>
      </c>
    </row>
    <row r="25" spans="1:16" ht="20.100000000000001" customHeight="1" x14ac:dyDescent="0.2">
      <c r="A25" s="29" t="str">
        <f>IF(MOD(ROW(),3)=0,"",IF(MOD(ROW(),3)=1,工资明细表!A$3,INDEX(工资明细表!$A:$Q,INT((ROW()-1)/3)+4,COLUMN())))</f>
        <v>员工代码</v>
      </c>
      <c r="B25" s="29" t="str">
        <f>IF(MOD(ROW(),3)=0,"",IF(MOD(ROW(),3)=1,工资明细表!B$3,INDEX(工资明细表!$A:$Q,INT((ROW()-1)/3)+4,COLUMN())))</f>
        <v>部门</v>
      </c>
      <c r="C25" s="29" t="str">
        <f>IF(MOD(ROW(),3)=0,"",IF(MOD(ROW(),3)=1,工资明细表!C$3,INDEX(工资明细表!$A:$Q,INT((ROW()-1)/3)+4,COLUMN())))</f>
        <v>姓名</v>
      </c>
      <c r="D25" s="30" t="str">
        <f>IF(MOD(ROW(),3)=0,"",IF(MOD(ROW(),3)=1,工资明细表!D$3,INDEX(工资明细表!$A:$Q,INT((ROW()-1)/3)+4,COLUMN())))</f>
        <v>基础工资</v>
      </c>
      <c r="E25" s="30" t="str">
        <f>IF(MOD(ROW(),3)=0,"",IF(MOD(ROW(),3)=1,工资明细表!E$3,INDEX(工资明细表!$A:$Q,INT((ROW()-1)/3)+4,COLUMN())))</f>
        <v>绩效工资</v>
      </c>
      <c r="F25" s="30" t="str">
        <f>IF(MOD(ROW(),3)=0,"",IF(MOD(ROW(),3)=1,工资明细表!F$3,INDEX(工资明细表!$A:$Q,INT((ROW()-1)/3)+4,COLUMN())))</f>
        <v>工龄工资</v>
      </c>
      <c r="G25" s="30" t="str">
        <f>IF(MOD(ROW(),3)=0,"",IF(MOD(ROW(),3)=1,工资明细表!G$3,INDEX(工资明细表!$A:$Q,INT((ROW()-1)/3)+4,COLUMN())))</f>
        <v>通讯补助</v>
      </c>
      <c r="H25" s="30" t="str">
        <f>IF(MOD(ROW(),3)=0,"",IF(MOD(ROW(),3)=1,工资明细表!H$3,INDEX(工资明细表!$A:$Q,INT((ROW()-1)/3)+4,COLUMN())))</f>
        <v>应发合计</v>
      </c>
      <c r="I25" s="30" t="str">
        <f>IF(MOD(ROW(),3)=0,"",IF(MOD(ROW(),3)=1,工资明细表!I$3,INDEX(工资明细表!$A:$Q,INT((ROW()-1)/3)+4,COLUMN())))</f>
        <v>日工资</v>
      </c>
      <c r="J25" s="30" t="str">
        <f>IF(MOD(ROW(),3)=0,"",IF(MOD(ROW(),3)=1,工资明细表!J$3,INDEX(工资明细表!$A:$Q,INT((ROW()-1)/3)+4,COLUMN())))</f>
        <v>正常加班
工资</v>
      </c>
      <c r="K25" s="30" t="str">
        <f>IF(MOD(ROW(),3)=0,"",IF(MOD(ROW(),3)=1,工资明细表!K$3,INDEX(工资明细表!$A:$Q,INT((ROW()-1)/3)+4,COLUMN())))</f>
        <v>节日加班
工资</v>
      </c>
      <c r="L25" s="30" t="str">
        <f>IF(MOD(ROW(),3)=0,"",IF(MOD(ROW(),3)=1,工资明细表!L$3,INDEX(工资明细表!$A:$Q,INT((ROW()-1)/3)+4,COLUMN())))</f>
        <v>工资合计</v>
      </c>
      <c r="M25" s="30" t="str">
        <f>IF(MOD(ROW(),3)=0,"",IF(MOD(ROW(),3)=1,工资明细表!M$3,INDEX(工资明细表!$A:$Q,INT((ROW()-1)/3)+4,COLUMN())))</f>
        <v>个人所得税</v>
      </c>
      <c r="N25" s="30" t="str">
        <f>IF(MOD(ROW(),3)=0,"",IF(MOD(ROW(),3)=1,工资明细表!N$3,INDEX(工资明细表!$A:$Q,INT((ROW()-1)/3)+4,COLUMN())))</f>
        <v>住宿费</v>
      </c>
      <c r="O25" s="30" t="str">
        <f>IF(MOD(ROW(),3)=0,"",IF(MOD(ROW(),3)=1,工资明细表!O$3,INDEX(工资明细表!$A:$Q,INT((ROW()-1)/3)+4,COLUMN())))</f>
        <v>代扣养老保险</v>
      </c>
      <c r="P25" s="30" t="str">
        <f>IF(MOD(ROW(),3)=0,"",IF(MOD(ROW(),3)=1,工资明细表!P$3,INDEX(工资明细表!$A:$Q,INT((ROW()-1)/3)+4,COLUMN())))</f>
        <v>实发合计</v>
      </c>
    </row>
    <row r="26" spans="1:16" ht="20.100000000000001" customHeight="1" x14ac:dyDescent="0.2">
      <c r="A26" s="29">
        <f>IF(MOD(ROW(),3)=0,"",IF(MOD(ROW(),3)=1,工资明细表!A$3,INDEX(工资明细表!$A:$Q,INT((ROW()-1)/3)+4,COLUMN())))</f>
        <v>16009</v>
      </c>
      <c r="B26" s="29" t="str">
        <f>IF(MOD(ROW(),3)=0,"",IF(MOD(ROW(),3)=1,工资明细表!B$3,INDEX(工资明细表!$A:$Q,INT((ROW()-1)/3)+4,COLUMN())))</f>
        <v>技术部</v>
      </c>
      <c r="C26" s="29" t="str">
        <f>IF(MOD(ROW(),3)=0,"",IF(MOD(ROW(),3)=1,工资明细表!C$3,INDEX(工资明细表!$A:$Q,INT((ROW()-1)/3)+4,COLUMN())))</f>
        <v>蒋鹏博</v>
      </c>
      <c r="D26" s="30">
        <f>IF(MOD(ROW(),3)=0,"",IF(MOD(ROW(),3)=1,工资明细表!D$3,INDEX(工资明细表!$A:$Q,INT((ROW()-1)/3)+4,COLUMN())))</f>
        <v>1750</v>
      </c>
      <c r="E26" s="30">
        <f>IF(MOD(ROW(),3)=0,"",IF(MOD(ROW(),3)=1,工资明细表!E$3,INDEX(工资明细表!$A:$Q,INT((ROW()-1)/3)+4,COLUMN())))</f>
        <v>2772</v>
      </c>
      <c r="F26" s="30">
        <f ca="1">IF(MOD(ROW(),3)=0,"",IF(MOD(ROW(),3)=1,工资明细表!F$3,INDEX(工资明细表!$A:$Q,INT((ROW()-1)/3)+4,COLUMN())))</f>
        <v>900</v>
      </c>
      <c r="G26" s="30">
        <f>IF(MOD(ROW(),3)=0,"",IF(MOD(ROW(),3)=1,工资明细表!G$3,INDEX(工资明细表!$A:$Q,INT((ROW()-1)/3)+4,COLUMN())))</f>
        <v>0</v>
      </c>
      <c r="H26" s="30">
        <f ca="1">IF(MOD(ROW(),3)=0,"",IF(MOD(ROW(),3)=1,工资明细表!H$3,INDEX(工资明细表!$A:$Q,INT((ROW()-1)/3)+4,COLUMN())))</f>
        <v>5422</v>
      </c>
      <c r="I26" s="30">
        <f ca="1">IF(MOD(ROW(),3)=0,"",IF(MOD(ROW(),3)=1,工资明细表!I$3,INDEX(工资明细表!$A:$Q,INT((ROW()-1)/3)+4,COLUMN())))</f>
        <v>226</v>
      </c>
      <c r="J26" s="30">
        <f ca="1">IF(MOD(ROW(),3)=0,"",IF(MOD(ROW(),3)=1,工资明细表!J$3,INDEX(工资明细表!$A:$Q,INT((ROW()-1)/3)+4,COLUMN())))</f>
        <v>0</v>
      </c>
      <c r="K26" s="30">
        <f ca="1">IF(MOD(ROW(),3)=0,"",IF(MOD(ROW(),3)=1,工资明细表!K$3,INDEX(工资明细表!$A:$Q,INT((ROW()-1)/3)+4,COLUMN())))</f>
        <v>0</v>
      </c>
      <c r="L26" s="30">
        <f ca="1">IF(MOD(ROW(),3)=0,"",IF(MOD(ROW(),3)=1,工资明细表!L$3,INDEX(工资明细表!$A:$Q,INT((ROW()-1)/3)+4,COLUMN())))</f>
        <v>5422</v>
      </c>
      <c r="M26" s="30">
        <f ca="1">IF(MOD(ROW(),3)=0,"",IF(MOD(ROW(),3)=1,工资明细表!M$3,INDEX(工资明细表!$A:$Q,INT((ROW()-1)/3)+4,COLUMN())))</f>
        <v>87.200000000000017</v>
      </c>
      <c r="N26" s="30">
        <f>IF(MOD(ROW(),3)=0,"",IF(MOD(ROW(),3)=1,工资明细表!N$3,INDEX(工资明细表!$A:$Q,INT((ROW()-1)/3)+4,COLUMN())))</f>
        <v>0</v>
      </c>
      <c r="O26" s="30">
        <f ca="1">IF(MOD(ROW(),3)=0,"",IF(MOD(ROW(),3)=1,工资明细表!O$3,INDEX(工资明细表!$A:$Q,INT((ROW()-1)/3)+4,COLUMN())))</f>
        <v>810</v>
      </c>
      <c r="P26" s="30">
        <f ca="1">IF(MOD(ROW(),3)=0,"",IF(MOD(ROW(),3)=1,工资明细表!P$3,INDEX(工资明细表!$A:$Q,INT((ROW()-1)/3)+4,COLUMN())))</f>
        <v>4524.8</v>
      </c>
    </row>
    <row r="27" spans="1:16" ht="20.100000000000001" customHeight="1" x14ac:dyDescent="0.2">
      <c r="A27" s="29" t="str">
        <f>IF(MOD(ROW(),3)=0,"",IF(MOD(ROW(),3)=1,工资明细表!A$3,INDEX(工资明细表!$A:$Q,INT((ROW()-1)/3)+4,COLUMN())))</f>
        <v/>
      </c>
      <c r="B27" s="29" t="str">
        <f>IF(MOD(ROW(),3)=0,"",IF(MOD(ROW(),3)=1,工资明细表!B$3,INDEX(工资明细表!$A:$Q,INT((ROW()-1)/3)+4,COLUMN())))</f>
        <v/>
      </c>
      <c r="C27" s="29" t="str">
        <f>IF(MOD(ROW(),3)=0,"",IF(MOD(ROW(),3)=1,工资明细表!C$3,INDEX(工资明细表!$A:$Q,INT((ROW()-1)/3)+4,COLUMN())))</f>
        <v/>
      </c>
      <c r="D27" s="30" t="str">
        <f>IF(MOD(ROW(),3)=0,"",IF(MOD(ROW(),3)=1,工资明细表!D$3,INDEX(工资明细表!$A:$Q,INT((ROW()-1)/3)+4,COLUMN())))</f>
        <v/>
      </c>
      <c r="E27" s="30" t="str">
        <f>IF(MOD(ROW(),3)=0,"",IF(MOD(ROW(),3)=1,工资明细表!E$3,INDEX(工资明细表!$A:$Q,INT((ROW()-1)/3)+4,COLUMN())))</f>
        <v/>
      </c>
      <c r="F27" s="30" t="str">
        <f>IF(MOD(ROW(),3)=0,"",IF(MOD(ROW(),3)=1,工资明细表!F$3,INDEX(工资明细表!$A:$Q,INT((ROW()-1)/3)+4,COLUMN())))</f>
        <v/>
      </c>
      <c r="G27" s="30" t="str">
        <f>IF(MOD(ROW(),3)=0,"",IF(MOD(ROW(),3)=1,工资明细表!G$3,INDEX(工资明细表!$A:$Q,INT((ROW()-1)/3)+4,COLUMN())))</f>
        <v/>
      </c>
      <c r="H27" s="30" t="str">
        <f>IF(MOD(ROW(),3)=0,"",IF(MOD(ROW(),3)=1,工资明细表!H$3,INDEX(工资明细表!$A:$Q,INT((ROW()-1)/3)+4,COLUMN())))</f>
        <v/>
      </c>
      <c r="I27" s="30" t="str">
        <f>IF(MOD(ROW(),3)=0,"",IF(MOD(ROW(),3)=1,工资明细表!I$3,INDEX(工资明细表!$A:$Q,INT((ROW()-1)/3)+4,COLUMN())))</f>
        <v/>
      </c>
      <c r="J27" s="30" t="str">
        <f>IF(MOD(ROW(),3)=0,"",IF(MOD(ROW(),3)=1,工资明细表!J$3,INDEX(工资明细表!$A:$Q,INT((ROW()-1)/3)+4,COLUMN())))</f>
        <v/>
      </c>
      <c r="K27" s="30" t="str">
        <f>IF(MOD(ROW(),3)=0,"",IF(MOD(ROW(),3)=1,工资明细表!K$3,INDEX(工资明细表!$A:$Q,INT((ROW()-1)/3)+4,COLUMN())))</f>
        <v/>
      </c>
      <c r="L27" s="30" t="str">
        <f>IF(MOD(ROW(),3)=0,"",IF(MOD(ROW(),3)=1,工资明细表!L$3,INDEX(工资明细表!$A:$Q,INT((ROW()-1)/3)+4,COLUMN())))</f>
        <v/>
      </c>
      <c r="M27" s="30" t="str">
        <f>IF(MOD(ROW(),3)=0,"",IF(MOD(ROW(),3)=1,工资明细表!M$3,INDEX(工资明细表!$A:$Q,INT((ROW()-1)/3)+4,COLUMN())))</f>
        <v/>
      </c>
      <c r="N27" s="30" t="str">
        <f>IF(MOD(ROW(),3)=0,"",IF(MOD(ROW(),3)=1,工资明细表!N$3,INDEX(工资明细表!$A:$Q,INT((ROW()-1)/3)+4,COLUMN())))</f>
        <v/>
      </c>
      <c r="O27" s="30" t="str">
        <f>IF(MOD(ROW(),3)=0,"",IF(MOD(ROW(),3)=1,工资明细表!O$3,INDEX(工资明细表!$A:$Q,INT((ROW()-1)/3)+4,COLUMN())))</f>
        <v/>
      </c>
      <c r="P27" s="30" t="str">
        <f>IF(MOD(ROW(),3)=0,"",IF(MOD(ROW(),3)=1,工资明细表!P$3,INDEX(工资明细表!$A:$Q,INT((ROW()-1)/3)+4,COLUMN())))</f>
        <v/>
      </c>
    </row>
    <row r="28" spans="1:16" ht="20.100000000000001" customHeight="1" x14ac:dyDescent="0.2">
      <c r="A28" s="29" t="str">
        <f>IF(MOD(ROW(),3)=0,"",IF(MOD(ROW(),3)=1,工资明细表!A$3,INDEX(工资明细表!$A:$Q,INT((ROW()-1)/3)+4,COLUMN())))</f>
        <v>员工代码</v>
      </c>
      <c r="B28" s="29" t="str">
        <f>IF(MOD(ROW(),3)=0,"",IF(MOD(ROW(),3)=1,工资明细表!B$3,INDEX(工资明细表!$A:$Q,INT((ROW()-1)/3)+4,COLUMN())))</f>
        <v>部门</v>
      </c>
      <c r="C28" s="29" t="str">
        <f>IF(MOD(ROW(),3)=0,"",IF(MOD(ROW(),3)=1,工资明细表!C$3,INDEX(工资明细表!$A:$Q,INT((ROW()-1)/3)+4,COLUMN())))</f>
        <v>姓名</v>
      </c>
      <c r="D28" s="30" t="str">
        <f>IF(MOD(ROW(),3)=0,"",IF(MOD(ROW(),3)=1,工资明细表!D$3,INDEX(工资明细表!$A:$Q,INT((ROW()-1)/3)+4,COLUMN())))</f>
        <v>基础工资</v>
      </c>
      <c r="E28" s="30" t="str">
        <f>IF(MOD(ROW(),3)=0,"",IF(MOD(ROW(),3)=1,工资明细表!E$3,INDEX(工资明细表!$A:$Q,INT((ROW()-1)/3)+4,COLUMN())))</f>
        <v>绩效工资</v>
      </c>
      <c r="F28" s="30" t="str">
        <f>IF(MOD(ROW(),3)=0,"",IF(MOD(ROW(),3)=1,工资明细表!F$3,INDEX(工资明细表!$A:$Q,INT((ROW()-1)/3)+4,COLUMN())))</f>
        <v>工龄工资</v>
      </c>
      <c r="G28" s="30" t="str">
        <f>IF(MOD(ROW(),3)=0,"",IF(MOD(ROW(),3)=1,工资明细表!G$3,INDEX(工资明细表!$A:$Q,INT((ROW()-1)/3)+4,COLUMN())))</f>
        <v>通讯补助</v>
      </c>
      <c r="H28" s="30" t="str">
        <f>IF(MOD(ROW(),3)=0,"",IF(MOD(ROW(),3)=1,工资明细表!H$3,INDEX(工资明细表!$A:$Q,INT((ROW()-1)/3)+4,COLUMN())))</f>
        <v>应发合计</v>
      </c>
      <c r="I28" s="30" t="str">
        <f>IF(MOD(ROW(),3)=0,"",IF(MOD(ROW(),3)=1,工资明细表!I$3,INDEX(工资明细表!$A:$Q,INT((ROW()-1)/3)+4,COLUMN())))</f>
        <v>日工资</v>
      </c>
      <c r="J28" s="30" t="str">
        <f>IF(MOD(ROW(),3)=0,"",IF(MOD(ROW(),3)=1,工资明细表!J$3,INDEX(工资明细表!$A:$Q,INT((ROW()-1)/3)+4,COLUMN())))</f>
        <v>正常加班
工资</v>
      </c>
      <c r="K28" s="30" t="str">
        <f>IF(MOD(ROW(),3)=0,"",IF(MOD(ROW(),3)=1,工资明细表!K$3,INDEX(工资明细表!$A:$Q,INT((ROW()-1)/3)+4,COLUMN())))</f>
        <v>节日加班
工资</v>
      </c>
      <c r="L28" s="30" t="str">
        <f>IF(MOD(ROW(),3)=0,"",IF(MOD(ROW(),3)=1,工资明细表!L$3,INDEX(工资明细表!$A:$Q,INT((ROW()-1)/3)+4,COLUMN())))</f>
        <v>工资合计</v>
      </c>
      <c r="M28" s="30" t="str">
        <f>IF(MOD(ROW(),3)=0,"",IF(MOD(ROW(),3)=1,工资明细表!M$3,INDEX(工资明细表!$A:$Q,INT((ROW()-1)/3)+4,COLUMN())))</f>
        <v>个人所得税</v>
      </c>
      <c r="N28" s="30" t="str">
        <f>IF(MOD(ROW(),3)=0,"",IF(MOD(ROW(),3)=1,工资明细表!N$3,INDEX(工资明细表!$A:$Q,INT((ROW()-1)/3)+4,COLUMN())))</f>
        <v>住宿费</v>
      </c>
      <c r="O28" s="30" t="str">
        <f>IF(MOD(ROW(),3)=0,"",IF(MOD(ROW(),3)=1,工资明细表!O$3,INDEX(工资明细表!$A:$Q,INT((ROW()-1)/3)+4,COLUMN())))</f>
        <v>代扣养老保险</v>
      </c>
      <c r="P28" s="30" t="str">
        <f>IF(MOD(ROW(),3)=0,"",IF(MOD(ROW(),3)=1,工资明细表!P$3,INDEX(工资明细表!$A:$Q,INT((ROW()-1)/3)+4,COLUMN())))</f>
        <v>实发合计</v>
      </c>
    </row>
    <row r="29" spans="1:16" ht="20.100000000000001" customHeight="1" x14ac:dyDescent="0.2">
      <c r="A29" s="29">
        <f>IF(MOD(ROW(),3)=0,"",IF(MOD(ROW(),3)=1,工资明细表!A$3,INDEX(工资明细表!$A:$Q,INT((ROW()-1)/3)+4,COLUMN())))</f>
        <v>16010</v>
      </c>
      <c r="B29" s="29" t="str">
        <f>IF(MOD(ROW(),3)=0,"",IF(MOD(ROW(),3)=1,工资明细表!B$3,INDEX(工资明细表!$A:$Q,INT((ROW()-1)/3)+4,COLUMN())))</f>
        <v>营销部</v>
      </c>
      <c r="C29" s="29" t="str">
        <f>IF(MOD(ROW(),3)=0,"",IF(MOD(ROW(),3)=1,工资明细表!C$3,INDEX(工资明细表!$A:$Q,INT((ROW()-1)/3)+4,COLUMN())))</f>
        <v>李博文</v>
      </c>
      <c r="D29" s="30">
        <f>IF(MOD(ROW(),3)=0,"",IF(MOD(ROW(),3)=1,工资明细表!D$3,INDEX(工资明细表!$A:$Q,INT((ROW()-1)/3)+4,COLUMN())))</f>
        <v>2600</v>
      </c>
      <c r="E29" s="30">
        <f>IF(MOD(ROW(),3)=0,"",IF(MOD(ROW(),3)=1,工资明细表!E$3,INDEX(工资明细表!$A:$Q,INT((ROW()-1)/3)+4,COLUMN())))</f>
        <v>2800</v>
      </c>
      <c r="F29" s="30">
        <f ca="1">IF(MOD(ROW(),3)=0,"",IF(MOD(ROW(),3)=1,工资明细表!F$3,INDEX(工资明细表!$A:$Q,INT((ROW()-1)/3)+4,COLUMN())))</f>
        <v>650</v>
      </c>
      <c r="G29" s="30">
        <f>IF(MOD(ROW(),3)=0,"",IF(MOD(ROW(),3)=1,工资明细表!G$3,INDEX(工资明细表!$A:$Q,INT((ROW()-1)/3)+4,COLUMN())))</f>
        <v>200</v>
      </c>
      <c r="H29" s="30">
        <f ca="1">IF(MOD(ROW(),3)=0,"",IF(MOD(ROW(),3)=1,工资明细表!H$3,INDEX(工资明细表!$A:$Q,INT((ROW()-1)/3)+4,COLUMN())))</f>
        <v>6250</v>
      </c>
      <c r="I29" s="30">
        <f ca="1">IF(MOD(ROW(),3)=0,"",IF(MOD(ROW(),3)=1,工资明细表!I$3,INDEX(工资明细表!$A:$Q,INT((ROW()-1)/3)+4,COLUMN())))</f>
        <v>260</v>
      </c>
      <c r="J29" s="30">
        <f ca="1">IF(MOD(ROW(),3)=0,"",IF(MOD(ROW(),3)=1,工资明细表!J$3,INDEX(工资明细表!$A:$Q,INT((ROW()-1)/3)+4,COLUMN())))</f>
        <v>0</v>
      </c>
      <c r="K29" s="30">
        <f ca="1">IF(MOD(ROW(),3)=0,"",IF(MOD(ROW(),3)=1,工资明细表!K$3,INDEX(工资明细表!$A:$Q,INT((ROW()-1)/3)+4,COLUMN())))</f>
        <v>0</v>
      </c>
      <c r="L29" s="30">
        <f ca="1">IF(MOD(ROW(),3)=0,"",IF(MOD(ROW(),3)=1,工资明细表!L$3,INDEX(工资明细表!$A:$Q,INT((ROW()-1)/3)+4,COLUMN())))</f>
        <v>6250</v>
      </c>
      <c r="M29" s="30">
        <f ca="1">IF(MOD(ROW(),3)=0,"",IF(MOD(ROW(),3)=1,工资明细表!M$3,INDEX(工资明细表!$A:$Q,INT((ROW()-1)/3)+4,COLUMN())))</f>
        <v>170</v>
      </c>
      <c r="N29" s="30">
        <f>IF(MOD(ROW(),3)=0,"",IF(MOD(ROW(),3)=1,工资明细表!N$3,INDEX(工资明细表!$A:$Q,INT((ROW()-1)/3)+4,COLUMN())))</f>
        <v>0</v>
      </c>
      <c r="O29" s="30">
        <f ca="1">IF(MOD(ROW(),3)=0,"",IF(MOD(ROW(),3)=1,工资明细表!O$3,INDEX(工资明细表!$A:$Q,INT((ROW()-1)/3)+4,COLUMN())))</f>
        <v>585</v>
      </c>
      <c r="P29" s="30">
        <f ca="1">IF(MOD(ROW(),3)=0,"",IF(MOD(ROW(),3)=1,工资明细表!P$3,INDEX(工资明细表!$A:$Q,INT((ROW()-1)/3)+4,COLUMN())))</f>
        <v>5495</v>
      </c>
    </row>
    <row r="30" spans="1:16" ht="20.100000000000001" customHeight="1" x14ac:dyDescent="0.2">
      <c r="A30" s="29" t="str">
        <f>IF(MOD(ROW(),3)=0,"",IF(MOD(ROW(),3)=1,工资明细表!A$3,INDEX(工资明细表!$A:$Q,INT((ROW()-1)/3)+4,COLUMN())))</f>
        <v/>
      </c>
      <c r="B30" s="29" t="str">
        <f>IF(MOD(ROW(),3)=0,"",IF(MOD(ROW(),3)=1,工资明细表!B$3,INDEX(工资明细表!$A:$Q,INT((ROW()-1)/3)+4,COLUMN())))</f>
        <v/>
      </c>
      <c r="C30" s="29" t="str">
        <f>IF(MOD(ROW(),3)=0,"",IF(MOD(ROW(),3)=1,工资明细表!C$3,INDEX(工资明细表!$A:$Q,INT((ROW()-1)/3)+4,COLUMN())))</f>
        <v/>
      </c>
      <c r="D30" s="30" t="str">
        <f>IF(MOD(ROW(),3)=0,"",IF(MOD(ROW(),3)=1,工资明细表!D$3,INDEX(工资明细表!$A:$Q,INT((ROW()-1)/3)+4,COLUMN())))</f>
        <v/>
      </c>
      <c r="E30" s="30" t="str">
        <f>IF(MOD(ROW(),3)=0,"",IF(MOD(ROW(),3)=1,工资明细表!E$3,INDEX(工资明细表!$A:$Q,INT((ROW()-1)/3)+4,COLUMN())))</f>
        <v/>
      </c>
      <c r="F30" s="30" t="str">
        <f>IF(MOD(ROW(),3)=0,"",IF(MOD(ROW(),3)=1,工资明细表!F$3,INDEX(工资明细表!$A:$Q,INT((ROW()-1)/3)+4,COLUMN())))</f>
        <v/>
      </c>
      <c r="G30" s="30" t="str">
        <f>IF(MOD(ROW(),3)=0,"",IF(MOD(ROW(),3)=1,工资明细表!G$3,INDEX(工资明细表!$A:$Q,INT((ROW()-1)/3)+4,COLUMN())))</f>
        <v/>
      </c>
      <c r="H30" s="30" t="str">
        <f>IF(MOD(ROW(),3)=0,"",IF(MOD(ROW(),3)=1,工资明细表!H$3,INDEX(工资明细表!$A:$Q,INT((ROW()-1)/3)+4,COLUMN())))</f>
        <v/>
      </c>
      <c r="I30" s="30" t="str">
        <f>IF(MOD(ROW(),3)=0,"",IF(MOD(ROW(),3)=1,工资明细表!I$3,INDEX(工资明细表!$A:$Q,INT((ROW()-1)/3)+4,COLUMN())))</f>
        <v/>
      </c>
      <c r="J30" s="30" t="str">
        <f>IF(MOD(ROW(),3)=0,"",IF(MOD(ROW(),3)=1,工资明细表!J$3,INDEX(工资明细表!$A:$Q,INT((ROW()-1)/3)+4,COLUMN())))</f>
        <v/>
      </c>
      <c r="K30" s="30" t="str">
        <f>IF(MOD(ROW(),3)=0,"",IF(MOD(ROW(),3)=1,工资明细表!K$3,INDEX(工资明细表!$A:$Q,INT((ROW()-1)/3)+4,COLUMN())))</f>
        <v/>
      </c>
      <c r="L30" s="30" t="str">
        <f>IF(MOD(ROW(),3)=0,"",IF(MOD(ROW(),3)=1,工资明细表!L$3,INDEX(工资明细表!$A:$Q,INT((ROW()-1)/3)+4,COLUMN())))</f>
        <v/>
      </c>
      <c r="M30" s="30" t="str">
        <f>IF(MOD(ROW(),3)=0,"",IF(MOD(ROW(),3)=1,工资明细表!M$3,INDEX(工资明细表!$A:$Q,INT((ROW()-1)/3)+4,COLUMN())))</f>
        <v/>
      </c>
      <c r="N30" s="30" t="str">
        <f>IF(MOD(ROW(),3)=0,"",IF(MOD(ROW(),3)=1,工资明细表!N$3,INDEX(工资明细表!$A:$Q,INT((ROW()-1)/3)+4,COLUMN())))</f>
        <v/>
      </c>
      <c r="O30" s="30" t="str">
        <f>IF(MOD(ROW(),3)=0,"",IF(MOD(ROW(),3)=1,工资明细表!O$3,INDEX(工资明细表!$A:$Q,INT((ROW()-1)/3)+4,COLUMN())))</f>
        <v/>
      </c>
      <c r="P30" s="30" t="str">
        <f>IF(MOD(ROW(),3)=0,"",IF(MOD(ROW(),3)=1,工资明细表!P$3,INDEX(工资明细表!$A:$Q,INT((ROW()-1)/3)+4,COLUMN())))</f>
        <v/>
      </c>
    </row>
    <row r="31" spans="1:16" ht="20.100000000000001" customHeight="1" x14ac:dyDescent="0.2">
      <c r="A31" s="29" t="str">
        <f>IF(MOD(ROW(),3)=0,"",IF(MOD(ROW(),3)=1,工资明细表!A$3,INDEX(工资明细表!$A:$Q,INT((ROW()-1)/3)+4,COLUMN())))</f>
        <v>员工代码</v>
      </c>
      <c r="B31" s="29" t="str">
        <f>IF(MOD(ROW(),3)=0,"",IF(MOD(ROW(),3)=1,工资明细表!B$3,INDEX(工资明细表!$A:$Q,INT((ROW()-1)/3)+4,COLUMN())))</f>
        <v>部门</v>
      </c>
      <c r="C31" s="29" t="str">
        <f>IF(MOD(ROW(),3)=0,"",IF(MOD(ROW(),3)=1,工资明细表!C$3,INDEX(工资明细表!$A:$Q,INT((ROW()-1)/3)+4,COLUMN())))</f>
        <v>姓名</v>
      </c>
      <c r="D31" s="30" t="str">
        <f>IF(MOD(ROW(),3)=0,"",IF(MOD(ROW(),3)=1,工资明细表!D$3,INDEX(工资明细表!$A:$Q,INT((ROW()-1)/3)+4,COLUMN())))</f>
        <v>基础工资</v>
      </c>
      <c r="E31" s="30" t="str">
        <f>IF(MOD(ROW(),3)=0,"",IF(MOD(ROW(),3)=1,工资明细表!E$3,INDEX(工资明细表!$A:$Q,INT((ROW()-1)/3)+4,COLUMN())))</f>
        <v>绩效工资</v>
      </c>
      <c r="F31" s="30" t="str">
        <f>IF(MOD(ROW(),3)=0,"",IF(MOD(ROW(),3)=1,工资明细表!F$3,INDEX(工资明细表!$A:$Q,INT((ROW()-1)/3)+4,COLUMN())))</f>
        <v>工龄工资</v>
      </c>
      <c r="G31" s="30" t="str">
        <f>IF(MOD(ROW(),3)=0,"",IF(MOD(ROW(),3)=1,工资明细表!G$3,INDEX(工资明细表!$A:$Q,INT((ROW()-1)/3)+4,COLUMN())))</f>
        <v>通讯补助</v>
      </c>
      <c r="H31" s="30" t="str">
        <f>IF(MOD(ROW(),3)=0,"",IF(MOD(ROW(),3)=1,工资明细表!H$3,INDEX(工资明细表!$A:$Q,INT((ROW()-1)/3)+4,COLUMN())))</f>
        <v>应发合计</v>
      </c>
      <c r="I31" s="30" t="str">
        <f>IF(MOD(ROW(),3)=0,"",IF(MOD(ROW(),3)=1,工资明细表!I$3,INDEX(工资明细表!$A:$Q,INT((ROW()-1)/3)+4,COLUMN())))</f>
        <v>日工资</v>
      </c>
      <c r="J31" s="30" t="str">
        <f>IF(MOD(ROW(),3)=0,"",IF(MOD(ROW(),3)=1,工资明细表!J$3,INDEX(工资明细表!$A:$Q,INT((ROW()-1)/3)+4,COLUMN())))</f>
        <v>正常加班
工资</v>
      </c>
      <c r="K31" s="30" t="str">
        <f>IF(MOD(ROW(),3)=0,"",IF(MOD(ROW(),3)=1,工资明细表!K$3,INDEX(工资明细表!$A:$Q,INT((ROW()-1)/3)+4,COLUMN())))</f>
        <v>节日加班
工资</v>
      </c>
      <c r="L31" s="30" t="str">
        <f>IF(MOD(ROW(),3)=0,"",IF(MOD(ROW(),3)=1,工资明细表!L$3,INDEX(工资明细表!$A:$Q,INT((ROW()-1)/3)+4,COLUMN())))</f>
        <v>工资合计</v>
      </c>
      <c r="M31" s="30" t="str">
        <f>IF(MOD(ROW(),3)=0,"",IF(MOD(ROW(),3)=1,工资明细表!M$3,INDEX(工资明细表!$A:$Q,INT((ROW()-1)/3)+4,COLUMN())))</f>
        <v>个人所得税</v>
      </c>
      <c r="N31" s="30" t="str">
        <f>IF(MOD(ROW(),3)=0,"",IF(MOD(ROW(),3)=1,工资明细表!N$3,INDEX(工资明细表!$A:$Q,INT((ROW()-1)/3)+4,COLUMN())))</f>
        <v>住宿费</v>
      </c>
      <c r="O31" s="30" t="str">
        <f>IF(MOD(ROW(),3)=0,"",IF(MOD(ROW(),3)=1,工资明细表!O$3,INDEX(工资明细表!$A:$Q,INT((ROW()-1)/3)+4,COLUMN())))</f>
        <v>代扣养老保险</v>
      </c>
      <c r="P31" s="30" t="str">
        <f>IF(MOD(ROW(),3)=0,"",IF(MOD(ROW(),3)=1,工资明细表!P$3,INDEX(工资明细表!$A:$Q,INT((ROW()-1)/3)+4,COLUMN())))</f>
        <v>实发合计</v>
      </c>
    </row>
    <row r="32" spans="1:16" ht="20.100000000000001" customHeight="1" x14ac:dyDescent="0.2">
      <c r="A32" s="29">
        <f>IF(MOD(ROW(),3)=0,"",IF(MOD(ROW(),3)=1,工资明细表!A$3,INDEX(工资明细表!$A:$Q,INT((ROW()-1)/3)+4,COLUMN())))</f>
        <v>16011</v>
      </c>
      <c r="B32" s="29" t="str">
        <f>IF(MOD(ROW(),3)=0,"",IF(MOD(ROW(),3)=1,工资明细表!B$3,INDEX(工资明细表!$A:$Q,INT((ROW()-1)/3)+4,COLUMN())))</f>
        <v>营销部</v>
      </c>
      <c r="C32" s="29" t="str">
        <f>IF(MOD(ROW(),3)=0,"",IF(MOD(ROW(),3)=1,工资明细表!C$3,INDEX(工资明细表!$A:$Q,INT((ROW()-1)/3)+4,COLUMN())))</f>
        <v>李  畅</v>
      </c>
      <c r="D32" s="30">
        <f>IF(MOD(ROW(),3)=0,"",IF(MOD(ROW(),3)=1,工资明细表!D$3,INDEX(工资明细表!$A:$Q,INT((ROW()-1)/3)+4,COLUMN())))</f>
        <v>3833</v>
      </c>
      <c r="E32" s="30">
        <f>IF(MOD(ROW(),3)=0,"",IF(MOD(ROW(),3)=1,工资明细表!E$3,INDEX(工资明细表!$A:$Q,INT((ROW()-1)/3)+4,COLUMN())))</f>
        <v>3600</v>
      </c>
      <c r="F32" s="30">
        <f ca="1">IF(MOD(ROW(),3)=0,"",IF(MOD(ROW(),3)=1,工资明细表!F$3,INDEX(工资明细表!$A:$Q,INT((ROW()-1)/3)+4,COLUMN())))</f>
        <v>650</v>
      </c>
      <c r="G32" s="30">
        <f>IF(MOD(ROW(),3)=0,"",IF(MOD(ROW(),3)=1,工资明细表!G$3,INDEX(工资明细表!$A:$Q,INT((ROW()-1)/3)+4,COLUMN())))</f>
        <v>0</v>
      </c>
      <c r="H32" s="30">
        <f ca="1">IF(MOD(ROW(),3)=0,"",IF(MOD(ROW(),3)=1,工资明细表!H$3,INDEX(工资明细表!$A:$Q,INT((ROW()-1)/3)+4,COLUMN())))</f>
        <v>8083</v>
      </c>
      <c r="I32" s="30">
        <f ca="1">IF(MOD(ROW(),3)=0,"",IF(MOD(ROW(),3)=1,工资明细表!I$3,INDEX(工资明细表!$A:$Q,INT((ROW()-1)/3)+4,COLUMN())))</f>
        <v>337</v>
      </c>
      <c r="J32" s="30">
        <f ca="1">IF(MOD(ROW(),3)=0,"",IF(MOD(ROW(),3)=1,工资明细表!J$3,INDEX(工资明细表!$A:$Q,INT((ROW()-1)/3)+4,COLUMN())))</f>
        <v>0</v>
      </c>
      <c r="K32" s="30">
        <f ca="1">IF(MOD(ROW(),3)=0,"",IF(MOD(ROW(),3)=1,工资明细表!K$3,INDEX(工资明细表!$A:$Q,INT((ROW()-1)/3)+4,COLUMN())))</f>
        <v>0</v>
      </c>
      <c r="L32" s="30">
        <f ca="1">IF(MOD(ROW(),3)=0,"",IF(MOD(ROW(),3)=1,工资明细表!L$3,INDEX(工资明细表!$A:$Q,INT((ROW()-1)/3)+4,COLUMN())))</f>
        <v>8083</v>
      </c>
      <c r="M32" s="30">
        <f ca="1">IF(MOD(ROW(),3)=0,"",IF(MOD(ROW(),3)=1,工资明细表!M$3,INDEX(工资明细表!$A:$Q,INT((ROW()-1)/3)+4,COLUMN())))</f>
        <v>361.6</v>
      </c>
      <c r="N32" s="30">
        <f>IF(MOD(ROW(),3)=0,"",IF(MOD(ROW(),3)=1,工资明细表!N$3,INDEX(工资明细表!$A:$Q,INT((ROW()-1)/3)+4,COLUMN())))</f>
        <v>0</v>
      </c>
      <c r="O32" s="30">
        <f ca="1">IF(MOD(ROW(),3)=0,"",IF(MOD(ROW(),3)=1,工资明细表!O$3,INDEX(工资明细表!$A:$Q,INT((ROW()-1)/3)+4,COLUMN())))</f>
        <v>585</v>
      </c>
      <c r="P32" s="30">
        <f ca="1">IF(MOD(ROW(),3)=0,"",IF(MOD(ROW(),3)=1,工资明细表!P$3,INDEX(工资明细表!$A:$Q,INT((ROW()-1)/3)+4,COLUMN())))</f>
        <v>7136.4</v>
      </c>
    </row>
    <row r="33" spans="1:16" ht="20.100000000000001" customHeight="1" x14ac:dyDescent="0.2">
      <c r="A33" s="29" t="str">
        <f>IF(MOD(ROW(),3)=0,"",IF(MOD(ROW(),3)=1,工资明细表!A$3,INDEX(工资明细表!$A:$Q,INT((ROW()-1)/3)+4,COLUMN())))</f>
        <v/>
      </c>
      <c r="B33" s="29" t="str">
        <f>IF(MOD(ROW(),3)=0,"",IF(MOD(ROW(),3)=1,工资明细表!B$3,INDEX(工资明细表!$A:$Q,INT((ROW()-1)/3)+4,COLUMN())))</f>
        <v/>
      </c>
      <c r="C33" s="29" t="str">
        <f>IF(MOD(ROW(),3)=0,"",IF(MOD(ROW(),3)=1,工资明细表!C$3,INDEX(工资明细表!$A:$Q,INT((ROW()-1)/3)+4,COLUMN())))</f>
        <v/>
      </c>
      <c r="D33" s="30" t="str">
        <f>IF(MOD(ROW(),3)=0,"",IF(MOD(ROW(),3)=1,工资明细表!D$3,INDEX(工资明细表!$A:$Q,INT((ROW()-1)/3)+4,COLUMN())))</f>
        <v/>
      </c>
      <c r="E33" s="30" t="str">
        <f>IF(MOD(ROW(),3)=0,"",IF(MOD(ROW(),3)=1,工资明细表!E$3,INDEX(工资明细表!$A:$Q,INT((ROW()-1)/3)+4,COLUMN())))</f>
        <v/>
      </c>
      <c r="F33" s="30" t="str">
        <f>IF(MOD(ROW(),3)=0,"",IF(MOD(ROW(),3)=1,工资明细表!F$3,INDEX(工资明细表!$A:$Q,INT((ROW()-1)/3)+4,COLUMN())))</f>
        <v/>
      </c>
      <c r="G33" s="30" t="str">
        <f>IF(MOD(ROW(),3)=0,"",IF(MOD(ROW(),3)=1,工资明细表!G$3,INDEX(工资明细表!$A:$Q,INT((ROW()-1)/3)+4,COLUMN())))</f>
        <v/>
      </c>
      <c r="H33" s="30" t="str">
        <f>IF(MOD(ROW(),3)=0,"",IF(MOD(ROW(),3)=1,工资明细表!H$3,INDEX(工资明细表!$A:$Q,INT((ROW()-1)/3)+4,COLUMN())))</f>
        <v/>
      </c>
      <c r="I33" s="30" t="str">
        <f>IF(MOD(ROW(),3)=0,"",IF(MOD(ROW(),3)=1,工资明细表!I$3,INDEX(工资明细表!$A:$Q,INT((ROW()-1)/3)+4,COLUMN())))</f>
        <v/>
      </c>
      <c r="J33" s="30" t="str">
        <f>IF(MOD(ROW(),3)=0,"",IF(MOD(ROW(),3)=1,工资明细表!J$3,INDEX(工资明细表!$A:$Q,INT((ROW()-1)/3)+4,COLUMN())))</f>
        <v/>
      </c>
      <c r="K33" s="30" t="str">
        <f>IF(MOD(ROW(),3)=0,"",IF(MOD(ROW(),3)=1,工资明细表!K$3,INDEX(工资明细表!$A:$Q,INT((ROW()-1)/3)+4,COLUMN())))</f>
        <v/>
      </c>
      <c r="L33" s="30" t="str">
        <f>IF(MOD(ROW(),3)=0,"",IF(MOD(ROW(),3)=1,工资明细表!L$3,INDEX(工资明细表!$A:$Q,INT((ROW()-1)/3)+4,COLUMN())))</f>
        <v/>
      </c>
      <c r="M33" s="30" t="str">
        <f>IF(MOD(ROW(),3)=0,"",IF(MOD(ROW(),3)=1,工资明细表!M$3,INDEX(工资明细表!$A:$Q,INT((ROW()-1)/3)+4,COLUMN())))</f>
        <v/>
      </c>
      <c r="N33" s="30" t="str">
        <f>IF(MOD(ROW(),3)=0,"",IF(MOD(ROW(),3)=1,工资明细表!N$3,INDEX(工资明细表!$A:$Q,INT((ROW()-1)/3)+4,COLUMN())))</f>
        <v/>
      </c>
      <c r="O33" s="30" t="str">
        <f>IF(MOD(ROW(),3)=0,"",IF(MOD(ROW(),3)=1,工资明细表!O$3,INDEX(工资明细表!$A:$Q,INT((ROW()-1)/3)+4,COLUMN())))</f>
        <v/>
      </c>
      <c r="P33" s="30" t="str">
        <f>IF(MOD(ROW(),3)=0,"",IF(MOD(ROW(),3)=1,工资明细表!P$3,INDEX(工资明细表!$A:$Q,INT((ROW()-1)/3)+4,COLUMN())))</f>
        <v/>
      </c>
    </row>
    <row r="34" spans="1:16" ht="20.100000000000001" customHeight="1" x14ac:dyDescent="0.2">
      <c r="A34" s="29" t="str">
        <f>IF(MOD(ROW(),3)=0,"",IF(MOD(ROW(),3)=1,工资明细表!A$3,INDEX(工资明细表!$A:$Q,INT((ROW()-1)/3)+4,COLUMN())))</f>
        <v>员工代码</v>
      </c>
      <c r="B34" s="29" t="str">
        <f>IF(MOD(ROW(),3)=0,"",IF(MOD(ROW(),3)=1,工资明细表!B$3,INDEX(工资明细表!$A:$Q,INT((ROW()-1)/3)+4,COLUMN())))</f>
        <v>部门</v>
      </c>
      <c r="C34" s="29" t="str">
        <f>IF(MOD(ROW(),3)=0,"",IF(MOD(ROW(),3)=1,工资明细表!C$3,INDEX(工资明细表!$A:$Q,INT((ROW()-1)/3)+4,COLUMN())))</f>
        <v>姓名</v>
      </c>
      <c r="D34" s="30" t="str">
        <f>IF(MOD(ROW(),3)=0,"",IF(MOD(ROW(),3)=1,工资明细表!D$3,INDEX(工资明细表!$A:$Q,INT((ROW()-1)/3)+4,COLUMN())))</f>
        <v>基础工资</v>
      </c>
      <c r="E34" s="30" t="str">
        <f>IF(MOD(ROW(),3)=0,"",IF(MOD(ROW(),3)=1,工资明细表!E$3,INDEX(工资明细表!$A:$Q,INT((ROW()-1)/3)+4,COLUMN())))</f>
        <v>绩效工资</v>
      </c>
      <c r="F34" s="30" t="str">
        <f>IF(MOD(ROW(),3)=0,"",IF(MOD(ROW(),3)=1,工资明细表!F$3,INDEX(工资明细表!$A:$Q,INT((ROW()-1)/3)+4,COLUMN())))</f>
        <v>工龄工资</v>
      </c>
      <c r="G34" s="30" t="str">
        <f>IF(MOD(ROW(),3)=0,"",IF(MOD(ROW(),3)=1,工资明细表!G$3,INDEX(工资明细表!$A:$Q,INT((ROW()-1)/3)+4,COLUMN())))</f>
        <v>通讯补助</v>
      </c>
      <c r="H34" s="30" t="str">
        <f>IF(MOD(ROW(),3)=0,"",IF(MOD(ROW(),3)=1,工资明细表!H$3,INDEX(工资明细表!$A:$Q,INT((ROW()-1)/3)+4,COLUMN())))</f>
        <v>应发合计</v>
      </c>
      <c r="I34" s="30" t="str">
        <f>IF(MOD(ROW(),3)=0,"",IF(MOD(ROW(),3)=1,工资明细表!I$3,INDEX(工资明细表!$A:$Q,INT((ROW()-1)/3)+4,COLUMN())))</f>
        <v>日工资</v>
      </c>
      <c r="J34" s="30" t="str">
        <f>IF(MOD(ROW(),3)=0,"",IF(MOD(ROW(),3)=1,工资明细表!J$3,INDEX(工资明细表!$A:$Q,INT((ROW()-1)/3)+4,COLUMN())))</f>
        <v>正常加班
工资</v>
      </c>
      <c r="K34" s="30" t="str">
        <f>IF(MOD(ROW(),3)=0,"",IF(MOD(ROW(),3)=1,工资明细表!K$3,INDEX(工资明细表!$A:$Q,INT((ROW()-1)/3)+4,COLUMN())))</f>
        <v>节日加班
工资</v>
      </c>
      <c r="L34" s="30" t="str">
        <f>IF(MOD(ROW(),3)=0,"",IF(MOD(ROW(),3)=1,工资明细表!L$3,INDEX(工资明细表!$A:$Q,INT((ROW()-1)/3)+4,COLUMN())))</f>
        <v>工资合计</v>
      </c>
      <c r="M34" s="30" t="str">
        <f>IF(MOD(ROW(),3)=0,"",IF(MOD(ROW(),3)=1,工资明细表!M$3,INDEX(工资明细表!$A:$Q,INT((ROW()-1)/3)+4,COLUMN())))</f>
        <v>个人所得税</v>
      </c>
      <c r="N34" s="30" t="str">
        <f>IF(MOD(ROW(),3)=0,"",IF(MOD(ROW(),3)=1,工资明细表!N$3,INDEX(工资明细表!$A:$Q,INT((ROW()-1)/3)+4,COLUMN())))</f>
        <v>住宿费</v>
      </c>
      <c r="O34" s="30" t="str">
        <f>IF(MOD(ROW(),3)=0,"",IF(MOD(ROW(),3)=1,工资明细表!O$3,INDEX(工资明细表!$A:$Q,INT((ROW()-1)/3)+4,COLUMN())))</f>
        <v>代扣养老保险</v>
      </c>
      <c r="P34" s="30" t="str">
        <f>IF(MOD(ROW(),3)=0,"",IF(MOD(ROW(),3)=1,工资明细表!P$3,INDEX(工资明细表!$A:$Q,INT((ROW()-1)/3)+4,COLUMN())))</f>
        <v>实发合计</v>
      </c>
    </row>
    <row r="35" spans="1:16" ht="20.100000000000001" customHeight="1" x14ac:dyDescent="0.2">
      <c r="A35" s="29">
        <f>IF(MOD(ROW(),3)=0,"",IF(MOD(ROW(),3)=1,工资明细表!A$3,INDEX(工资明细表!$A:$Q,INT((ROW()-1)/3)+4,COLUMN())))</f>
        <v>16012</v>
      </c>
      <c r="B35" s="29" t="str">
        <f>IF(MOD(ROW(),3)=0,"",IF(MOD(ROW(),3)=1,工资明细表!B$3,INDEX(工资明细表!$A:$Q,INT((ROW()-1)/3)+4,COLUMN())))</f>
        <v>营销部</v>
      </c>
      <c r="C35" s="29" t="str">
        <f>IF(MOD(ROW(),3)=0,"",IF(MOD(ROW(),3)=1,工资明细表!C$3,INDEX(工资明细表!$A:$Q,INT((ROW()-1)/3)+4,COLUMN())))</f>
        <v>李方宇</v>
      </c>
      <c r="D35" s="30">
        <f>IF(MOD(ROW(),3)=0,"",IF(MOD(ROW(),3)=1,工资明细表!D$3,INDEX(工资明细表!$A:$Q,INT((ROW()-1)/3)+4,COLUMN())))</f>
        <v>2000</v>
      </c>
      <c r="E35" s="30">
        <f>IF(MOD(ROW(),3)=0,"",IF(MOD(ROW(),3)=1,工资明细表!E$3,INDEX(工资明细表!$A:$Q,INT((ROW()-1)/3)+4,COLUMN())))</f>
        <v>2668</v>
      </c>
      <c r="F35" s="30">
        <f ca="1">IF(MOD(ROW(),3)=0,"",IF(MOD(ROW(),3)=1,工资明细表!F$3,INDEX(工资明细表!$A:$Q,INT((ROW()-1)/3)+4,COLUMN())))</f>
        <v>900</v>
      </c>
      <c r="G35" s="30">
        <f>IF(MOD(ROW(),3)=0,"",IF(MOD(ROW(),3)=1,工资明细表!G$3,INDEX(工资明细表!$A:$Q,INT((ROW()-1)/3)+4,COLUMN())))</f>
        <v>0</v>
      </c>
      <c r="H35" s="30">
        <f ca="1">IF(MOD(ROW(),3)=0,"",IF(MOD(ROW(),3)=1,工资明细表!H$3,INDEX(工资明细表!$A:$Q,INT((ROW()-1)/3)+4,COLUMN())))</f>
        <v>5568</v>
      </c>
      <c r="I35" s="30">
        <f ca="1">IF(MOD(ROW(),3)=0,"",IF(MOD(ROW(),3)=1,工资明细表!I$3,INDEX(工资明细表!$A:$Q,INT((ROW()-1)/3)+4,COLUMN())))</f>
        <v>232</v>
      </c>
      <c r="J35" s="30">
        <f ca="1">IF(MOD(ROW(),3)=0,"",IF(MOD(ROW(),3)=1,工资明细表!J$3,INDEX(工资明细表!$A:$Q,INT((ROW()-1)/3)+4,COLUMN())))</f>
        <v>0</v>
      </c>
      <c r="K35" s="30">
        <f ca="1">IF(MOD(ROW(),3)=0,"",IF(MOD(ROW(),3)=1,工资明细表!K$3,INDEX(工资明细表!$A:$Q,INT((ROW()-1)/3)+4,COLUMN())))</f>
        <v>0</v>
      </c>
      <c r="L35" s="30">
        <f ca="1">IF(MOD(ROW(),3)=0,"",IF(MOD(ROW(),3)=1,工资明细表!L$3,INDEX(工资明细表!$A:$Q,INT((ROW()-1)/3)+4,COLUMN())))</f>
        <v>5568</v>
      </c>
      <c r="M35" s="30">
        <f ca="1">IF(MOD(ROW(),3)=0,"",IF(MOD(ROW(),3)=1,工资明细表!M$3,INDEX(工资明细表!$A:$Q,INT((ROW()-1)/3)+4,COLUMN())))</f>
        <v>101.80000000000001</v>
      </c>
      <c r="N35" s="30">
        <f>IF(MOD(ROW(),3)=0,"",IF(MOD(ROW(),3)=1,工资明细表!N$3,INDEX(工资明细表!$A:$Q,INT((ROW()-1)/3)+4,COLUMN())))</f>
        <v>0</v>
      </c>
      <c r="O35" s="30">
        <f ca="1">IF(MOD(ROW(),3)=0,"",IF(MOD(ROW(),3)=1,工资明细表!O$3,INDEX(工资明细表!$A:$Q,INT((ROW()-1)/3)+4,COLUMN())))</f>
        <v>810</v>
      </c>
      <c r="P35" s="30">
        <f ca="1">IF(MOD(ROW(),3)=0,"",IF(MOD(ROW(),3)=1,工资明细表!P$3,INDEX(工资明细表!$A:$Q,INT((ROW()-1)/3)+4,COLUMN())))</f>
        <v>4656.2</v>
      </c>
    </row>
    <row r="36" spans="1:16" ht="20.100000000000001" customHeight="1" x14ac:dyDescent="0.2">
      <c r="A36" s="29" t="str">
        <f>IF(MOD(ROW(),3)=0,"",IF(MOD(ROW(),3)=1,工资明细表!A$3,INDEX(工资明细表!$A:$Q,INT((ROW()-1)/3)+4,COLUMN())))</f>
        <v/>
      </c>
      <c r="B36" s="29" t="str">
        <f>IF(MOD(ROW(),3)=0,"",IF(MOD(ROW(),3)=1,工资明细表!B$3,INDEX(工资明细表!$A:$Q,INT((ROW()-1)/3)+4,COLUMN())))</f>
        <v/>
      </c>
      <c r="C36" s="29" t="str">
        <f>IF(MOD(ROW(),3)=0,"",IF(MOD(ROW(),3)=1,工资明细表!C$3,INDEX(工资明细表!$A:$Q,INT((ROW()-1)/3)+4,COLUMN())))</f>
        <v/>
      </c>
      <c r="D36" s="30" t="str">
        <f>IF(MOD(ROW(),3)=0,"",IF(MOD(ROW(),3)=1,工资明细表!D$3,INDEX(工资明细表!$A:$Q,INT((ROW()-1)/3)+4,COLUMN())))</f>
        <v/>
      </c>
      <c r="E36" s="30" t="str">
        <f>IF(MOD(ROW(),3)=0,"",IF(MOD(ROW(),3)=1,工资明细表!E$3,INDEX(工资明细表!$A:$Q,INT((ROW()-1)/3)+4,COLUMN())))</f>
        <v/>
      </c>
      <c r="F36" s="30" t="str">
        <f>IF(MOD(ROW(),3)=0,"",IF(MOD(ROW(),3)=1,工资明细表!F$3,INDEX(工资明细表!$A:$Q,INT((ROW()-1)/3)+4,COLUMN())))</f>
        <v/>
      </c>
      <c r="G36" s="30" t="str">
        <f>IF(MOD(ROW(),3)=0,"",IF(MOD(ROW(),3)=1,工资明细表!G$3,INDEX(工资明细表!$A:$Q,INT((ROW()-1)/3)+4,COLUMN())))</f>
        <v/>
      </c>
      <c r="H36" s="30" t="str">
        <f>IF(MOD(ROW(),3)=0,"",IF(MOD(ROW(),3)=1,工资明细表!H$3,INDEX(工资明细表!$A:$Q,INT((ROW()-1)/3)+4,COLUMN())))</f>
        <v/>
      </c>
      <c r="I36" s="30" t="str">
        <f>IF(MOD(ROW(),3)=0,"",IF(MOD(ROW(),3)=1,工资明细表!I$3,INDEX(工资明细表!$A:$Q,INT((ROW()-1)/3)+4,COLUMN())))</f>
        <v/>
      </c>
      <c r="J36" s="30" t="str">
        <f>IF(MOD(ROW(),3)=0,"",IF(MOD(ROW(),3)=1,工资明细表!J$3,INDEX(工资明细表!$A:$Q,INT((ROW()-1)/3)+4,COLUMN())))</f>
        <v/>
      </c>
      <c r="K36" s="30" t="str">
        <f>IF(MOD(ROW(),3)=0,"",IF(MOD(ROW(),3)=1,工资明细表!K$3,INDEX(工资明细表!$A:$Q,INT((ROW()-1)/3)+4,COLUMN())))</f>
        <v/>
      </c>
      <c r="L36" s="30" t="str">
        <f>IF(MOD(ROW(),3)=0,"",IF(MOD(ROW(),3)=1,工资明细表!L$3,INDEX(工资明细表!$A:$Q,INT((ROW()-1)/3)+4,COLUMN())))</f>
        <v/>
      </c>
      <c r="M36" s="30" t="str">
        <f>IF(MOD(ROW(),3)=0,"",IF(MOD(ROW(),3)=1,工资明细表!M$3,INDEX(工资明细表!$A:$Q,INT((ROW()-1)/3)+4,COLUMN())))</f>
        <v/>
      </c>
      <c r="N36" s="30" t="str">
        <f>IF(MOD(ROW(),3)=0,"",IF(MOD(ROW(),3)=1,工资明细表!N$3,INDEX(工资明细表!$A:$Q,INT((ROW()-1)/3)+4,COLUMN())))</f>
        <v/>
      </c>
      <c r="O36" s="30" t="str">
        <f>IF(MOD(ROW(),3)=0,"",IF(MOD(ROW(),3)=1,工资明细表!O$3,INDEX(工资明细表!$A:$Q,INT((ROW()-1)/3)+4,COLUMN())))</f>
        <v/>
      </c>
      <c r="P36" s="30" t="str">
        <f>IF(MOD(ROW(),3)=0,"",IF(MOD(ROW(),3)=1,工资明细表!P$3,INDEX(工资明细表!$A:$Q,INT((ROW()-1)/3)+4,COLUMN())))</f>
        <v/>
      </c>
    </row>
    <row r="37" spans="1:16" ht="20.100000000000001" customHeight="1" x14ac:dyDescent="0.2">
      <c r="A37" s="29" t="str">
        <f>IF(MOD(ROW(),3)=0,"",IF(MOD(ROW(),3)=1,工资明细表!A$3,INDEX(工资明细表!$A:$Q,INT((ROW()-1)/3)+4,COLUMN())))</f>
        <v>员工代码</v>
      </c>
      <c r="B37" s="29" t="str">
        <f>IF(MOD(ROW(),3)=0,"",IF(MOD(ROW(),3)=1,工资明细表!B$3,INDEX(工资明细表!$A:$Q,INT((ROW()-1)/3)+4,COLUMN())))</f>
        <v>部门</v>
      </c>
      <c r="C37" s="29" t="str">
        <f>IF(MOD(ROW(),3)=0,"",IF(MOD(ROW(),3)=1,工资明细表!C$3,INDEX(工资明细表!$A:$Q,INT((ROW()-1)/3)+4,COLUMN())))</f>
        <v>姓名</v>
      </c>
      <c r="D37" s="30" t="str">
        <f>IF(MOD(ROW(),3)=0,"",IF(MOD(ROW(),3)=1,工资明细表!D$3,INDEX(工资明细表!$A:$Q,INT((ROW()-1)/3)+4,COLUMN())))</f>
        <v>基础工资</v>
      </c>
      <c r="E37" s="30" t="str">
        <f>IF(MOD(ROW(),3)=0,"",IF(MOD(ROW(),3)=1,工资明细表!E$3,INDEX(工资明细表!$A:$Q,INT((ROW()-1)/3)+4,COLUMN())))</f>
        <v>绩效工资</v>
      </c>
      <c r="F37" s="30" t="str">
        <f>IF(MOD(ROW(),3)=0,"",IF(MOD(ROW(),3)=1,工资明细表!F$3,INDEX(工资明细表!$A:$Q,INT((ROW()-1)/3)+4,COLUMN())))</f>
        <v>工龄工资</v>
      </c>
      <c r="G37" s="30" t="str">
        <f>IF(MOD(ROW(),3)=0,"",IF(MOD(ROW(),3)=1,工资明细表!G$3,INDEX(工资明细表!$A:$Q,INT((ROW()-1)/3)+4,COLUMN())))</f>
        <v>通讯补助</v>
      </c>
      <c r="H37" s="30" t="str">
        <f>IF(MOD(ROW(),3)=0,"",IF(MOD(ROW(),3)=1,工资明细表!H$3,INDEX(工资明细表!$A:$Q,INT((ROW()-1)/3)+4,COLUMN())))</f>
        <v>应发合计</v>
      </c>
      <c r="I37" s="30" t="str">
        <f>IF(MOD(ROW(),3)=0,"",IF(MOD(ROW(),3)=1,工资明细表!I$3,INDEX(工资明细表!$A:$Q,INT((ROW()-1)/3)+4,COLUMN())))</f>
        <v>日工资</v>
      </c>
      <c r="J37" s="30" t="str">
        <f>IF(MOD(ROW(),3)=0,"",IF(MOD(ROW(),3)=1,工资明细表!J$3,INDEX(工资明细表!$A:$Q,INT((ROW()-1)/3)+4,COLUMN())))</f>
        <v>正常加班
工资</v>
      </c>
      <c r="K37" s="30" t="str">
        <f>IF(MOD(ROW(),3)=0,"",IF(MOD(ROW(),3)=1,工资明细表!K$3,INDEX(工资明细表!$A:$Q,INT((ROW()-1)/3)+4,COLUMN())))</f>
        <v>节日加班
工资</v>
      </c>
      <c r="L37" s="30" t="str">
        <f>IF(MOD(ROW(),3)=0,"",IF(MOD(ROW(),3)=1,工资明细表!L$3,INDEX(工资明细表!$A:$Q,INT((ROW()-1)/3)+4,COLUMN())))</f>
        <v>工资合计</v>
      </c>
      <c r="M37" s="30" t="str">
        <f>IF(MOD(ROW(),3)=0,"",IF(MOD(ROW(),3)=1,工资明细表!M$3,INDEX(工资明细表!$A:$Q,INT((ROW()-1)/3)+4,COLUMN())))</f>
        <v>个人所得税</v>
      </c>
      <c r="N37" s="30" t="str">
        <f>IF(MOD(ROW(),3)=0,"",IF(MOD(ROW(),3)=1,工资明细表!N$3,INDEX(工资明细表!$A:$Q,INT((ROW()-1)/3)+4,COLUMN())))</f>
        <v>住宿费</v>
      </c>
      <c r="O37" s="30" t="str">
        <f>IF(MOD(ROW(),3)=0,"",IF(MOD(ROW(),3)=1,工资明细表!O$3,INDEX(工资明细表!$A:$Q,INT((ROW()-1)/3)+4,COLUMN())))</f>
        <v>代扣养老保险</v>
      </c>
      <c r="P37" s="30" t="str">
        <f>IF(MOD(ROW(),3)=0,"",IF(MOD(ROW(),3)=1,工资明细表!P$3,INDEX(工资明细表!$A:$Q,INT((ROW()-1)/3)+4,COLUMN())))</f>
        <v>实发合计</v>
      </c>
    </row>
    <row r="38" spans="1:16" ht="20.100000000000001" customHeight="1" x14ac:dyDescent="0.2">
      <c r="A38" s="29">
        <f>IF(MOD(ROW(),3)=0,"",IF(MOD(ROW(),3)=1,工资明细表!A$3,INDEX(工资明细表!$A:$Q,INT((ROW()-1)/3)+4,COLUMN())))</f>
        <v>16013</v>
      </c>
      <c r="B38" s="29" t="str">
        <f>IF(MOD(ROW(),3)=0,"",IF(MOD(ROW(),3)=1,工资明细表!B$3,INDEX(工资明细表!$A:$Q,INT((ROW()-1)/3)+4,COLUMN())))</f>
        <v>营销部</v>
      </c>
      <c r="C38" s="29" t="str">
        <f>IF(MOD(ROW(),3)=0,"",IF(MOD(ROW(),3)=1,工资明细表!C$3,INDEX(工资明细表!$A:$Q,INT((ROW()-1)/3)+4,COLUMN())))</f>
        <v>李如好</v>
      </c>
      <c r="D38" s="30">
        <f>IF(MOD(ROW(),3)=0,"",IF(MOD(ROW(),3)=1,工资明细表!D$3,INDEX(工资明细表!$A:$Q,INT((ROW()-1)/3)+4,COLUMN())))</f>
        <v>1300</v>
      </c>
      <c r="E38" s="30">
        <f>IF(MOD(ROW(),3)=0,"",IF(MOD(ROW(),3)=1,工资明细表!E$3,INDEX(工资明细表!$A:$Q,INT((ROW()-1)/3)+4,COLUMN())))</f>
        <v>2610</v>
      </c>
      <c r="F38" s="30">
        <f ca="1">IF(MOD(ROW(),3)=0,"",IF(MOD(ROW(),3)=1,工资明细表!F$3,INDEX(工资明细表!$A:$Q,INT((ROW()-1)/3)+4,COLUMN())))</f>
        <v>750</v>
      </c>
      <c r="G38" s="30">
        <f>IF(MOD(ROW(),3)=0,"",IF(MOD(ROW(),3)=1,工资明细表!G$3,INDEX(工资明细表!$A:$Q,INT((ROW()-1)/3)+4,COLUMN())))</f>
        <v>0</v>
      </c>
      <c r="H38" s="30">
        <f ca="1">IF(MOD(ROW(),3)=0,"",IF(MOD(ROW(),3)=1,工资明细表!H$3,INDEX(工资明细表!$A:$Q,INT((ROW()-1)/3)+4,COLUMN())))</f>
        <v>4660</v>
      </c>
      <c r="I38" s="30">
        <f ca="1">IF(MOD(ROW(),3)=0,"",IF(MOD(ROW(),3)=1,工资明细表!I$3,INDEX(工资明细表!$A:$Q,INT((ROW()-1)/3)+4,COLUMN())))</f>
        <v>194</v>
      </c>
      <c r="J38" s="30">
        <f ca="1">IF(MOD(ROW(),3)=0,"",IF(MOD(ROW(),3)=1,工资明细表!J$3,INDEX(工资明细表!$A:$Q,INT((ROW()-1)/3)+4,COLUMN())))</f>
        <v>776</v>
      </c>
      <c r="K38" s="30">
        <f ca="1">IF(MOD(ROW(),3)=0,"",IF(MOD(ROW(),3)=1,工资明细表!K$3,INDEX(工资明细表!$A:$Q,INT((ROW()-1)/3)+4,COLUMN())))</f>
        <v>0</v>
      </c>
      <c r="L38" s="30">
        <f ca="1">IF(MOD(ROW(),3)=0,"",IF(MOD(ROW(),3)=1,工资明细表!L$3,INDEX(工资明细表!$A:$Q,INT((ROW()-1)/3)+4,COLUMN())))</f>
        <v>5436</v>
      </c>
      <c r="M38" s="30">
        <f ca="1">IF(MOD(ROW(),3)=0,"",IF(MOD(ROW(),3)=1,工资明细表!M$3,INDEX(工资明细表!$A:$Q,INT((ROW()-1)/3)+4,COLUMN())))</f>
        <v>88.600000000000023</v>
      </c>
      <c r="N38" s="30">
        <f>IF(MOD(ROW(),3)=0,"",IF(MOD(ROW(),3)=1,工资明细表!N$3,INDEX(工资明细表!$A:$Q,INT((ROW()-1)/3)+4,COLUMN())))</f>
        <v>0</v>
      </c>
      <c r="O38" s="30">
        <f ca="1">IF(MOD(ROW(),3)=0,"",IF(MOD(ROW(),3)=1,工资明细表!O$3,INDEX(工资明细表!$A:$Q,INT((ROW()-1)/3)+4,COLUMN())))</f>
        <v>675</v>
      </c>
      <c r="P38" s="30">
        <f ca="1">IF(MOD(ROW(),3)=0,"",IF(MOD(ROW(),3)=1,工资明细表!P$3,INDEX(工资明细表!$A:$Q,INT((ROW()-1)/3)+4,COLUMN())))</f>
        <v>4672.3999999999996</v>
      </c>
    </row>
    <row r="39" spans="1:16" ht="20.100000000000001" customHeight="1" x14ac:dyDescent="0.2">
      <c r="A39" s="29" t="str">
        <f>IF(MOD(ROW(),3)=0,"",IF(MOD(ROW(),3)=1,工资明细表!A$3,INDEX(工资明细表!$A:$Q,INT((ROW()-1)/3)+4,COLUMN())))</f>
        <v/>
      </c>
      <c r="B39" s="29" t="str">
        <f>IF(MOD(ROW(),3)=0,"",IF(MOD(ROW(),3)=1,工资明细表!B$3,INDEX(工资明细表!$A:$Q,INT((ROW()-1)/3)+4,COLUMN())))</f>
        <v/>
      </c>
      <c r="C39" s="29" t="str">
        <f>IF(MOD(ROW(),3)=0,"",IF(MOD(ROW(),3)=1,工资明细表!C$3,INDEX(工资明细表!$A:$Q,INT((ROW()-1)/3)+4,COLUMN())))</f>
        <v/>
      </c>
      <c r="D39" s="30" t="str">
        <f>IF(MOD(ROW(),3)=0,"",IF(MOD(ROW(),3)=1,工资明细表!D$3,INDEX(工资明细表!$A:$Q,INT((ROW()-1)/3)+4,COLUMN())))</f>
        <v/>
      </c>
      <c r="E39" s="30" t="str">
        <f>IF(MOD(ROW(),3)=0,"",IF(MOD(ROW(),3)=1,工资明细表!E$3,INDEX(工资明细表!$A:$Q,INT((ROW()-1)/3)+4,COLUMN())))</f>
        <v/>
      </c>
      <c r="F39" s="30" t="str">
        <f>IF(MOD(ROW(),3)=0,"",IF(MOD(ROW(),3)=1,工资明细表!F$3,INDEX(工资明细表!$A:$Q,INT((ROW()-1)/3)+4,COLUMN())))</f>
        <v/>
      </c>
      <c r="G39" s="30" t="str">
        <f>IF(MOD(ROW(),3)=0,"",IF(MOD(ROW(),3)=1,工资明细表!G$3,INDEX(工资明细表!$A:$Q,INT((ROW()-1)/3)+4,COLUMN())))</f>
        <v/>
      </c>
      <c r="H39" s="30" t="str">
        <f>IF(MOD(ROW(),3)=0,"",IF(MOD(ROW(),3)=1,工资明细表!H$3,INDEX(工资明细表!$A:$Q,INT((ROW()-1)/3)+4,COLUMN())))</f>
        <v/>
      </c>
      <c r="I39" s="30" t="str">
        <f>IF(MOD(ROW(),3)=0,"",IF(MOD(ROW(),3)=1,工资明细表!I$3,INDEX(工资明细表!$A:$Q,INT((ROW()-1)/3)+4,COLUMN())))</f>
        <v/>
      </c>
      <c r="J39" s="30" t="str">
        <f>IF(MOD(ROW(),3)=0,"",IF(MOD(ROW(),3)=1,工资明细表!J$3,INDEX(工资明细表!$A:$Q,INT((ROW()-1)/3)+4,COLUMN())))</f>
        <v/>
      </c>
      <c r="K39" s="30" t="str">
        <f>IF(MOD(ROW(),3)=0,"",IF(MOD(ROW(),3)=1,工资明细表!K$3,INDEX(工资明细表!$A:$Q,INT((ROW()-1)/3)+4,COLUMN())))</f>
        <v/>
      </c>
      <c r="L39" s="30" t="str">
        <f>IF(MOD(ROW(),3)=0,"",IF(MOD(ROW(),3)=1,工资明细表!L$3,INDEX(工资明细表!$A:$Q,INT((ROW()-1)/3)+4,COLUMN())))</f>
        <v/>
      </c>
      <c r="M39" s="30" t="str">
        <f>IF(MOD(ROW(),3)=0,"",IF(MOD(ROW(),3)=1,工资明细表!M$3,INDEX(工资明细表!$A:$Q,INT((ROW()-1)/3)+4,COLUMN())))</f>
        <v/>
      </c>
      <c r="N39" s="30" t="str">
        <f>IF(MOD(ROW(),3)=0,"",IF(MOD(ROW(),3)=1,工资明细表!N$3,INDEX(工资明细表!$A:$Q,INT((ROW()-1)/3)+4,COLUMN())))</f>
        <v/>
      </c>
      <c r="O39" s="30" t="str">
        <f>IF(MOD(ROW(),3)=0,"",IF(MOD(ROW(),3)=1,工资明细表!O$3,INDEX(工资明细表!$A:$Q,INT((ROW()-1)/3)+4,COLUMN())))</f>
        <v/>
      </c>
      <c r="P39" s="30" t="str">
        <f>IF(MOD(ROW(),3)=0,"",IF(MOD(ROW(),3)=1,工资明细表!P$3,INDEX(工资明细表!$A:$Q,INT((ROW()-1)/3)+4,COLUMN())))</f>
        <v/>
      </c>
    </row>
    <row r="40" spans="1:16" ht="20.100000000000001" customHeight="1" x14ac:dyDescent="0.2">
      <c r="A40" s="29" t="str">
        <f>IF(MOD(ROW(),3)=0,"",IF(MOD(ROW(),3)=1,工资明细表!A$3,INDEX(工资明细表!$A:$Q,INT((ROW()-1)/3)+4,COLUMN())))</f>
        <v>员工代码</v>
      </c>
      <c r="B40" s="29" t="str">
        <f>IF(MOD(ROW(),3)=0,"",IF(MOD(ROW(),3)=1,工资明细表!B$3,INDEX(工资明细表!$A:$Q,INT((ROW()-1)/3)+4,COLUMN())))</f>
        <v>部门</v>
      </c>
      <c r="C40" s="29" t="str">
        <f>IF(MOD(ROW(),3)=0,"",IF(MOD(ROW(),3)=1,工资明细表!C$3,INDEX(工资明细表!$A:$Q,INT((ROW()-1)/3)+4,COLUMN())))</f>
        <v>姓名</v>
      </c>
      <c r="D40" s="30" t="str">
        <f>IF(MOD(ROW(),3)=0,"",IF(MOD(ROW(),3)=1,工资明细表!D$3,INDEX(工资明细表!$A:$Q,INT((ROW()-1)/3)+4,COLUMN())))</f>
        <v>基础工资</v>
      </c>
      <c r="E40" s="30" t="str">
        <f>IF(MOD(ROW(),3)=0,"",IF(MOD(ROW(),3)=1,工资明细表!E$3,INDEX(工资明细表!$A:$Q,INT((ROW()-1)/3)+4,COLUMN())))</f>
        <v>绩效工资</v>
      </c>
      <c r="F40" s="30" t="str">
        <f>IF(MOD(ROW(),3)=0,"",IF(MOD(ROW(),3)=1,工资明细表!F$3,INDEX(工资明细表!$A:$Q,INT((ROW()-1)/3)+4,COLUMN())))</f>
        <v>工龄工资</v>
      </c>
      <c r="G40" s="30" t="str">
        <f>IF(MOD(ROW(),3)=0,"",IF(MOD(ROW(),3)=1,工资明细表!G$3,INDEX(工资明细表!$A:$Q,INT((ROW()-1)/3)+4,COLUMN())))</f>
        <v>通讯补助</v>
      </c>
      <c r="H40" s="30" t="str">
        <f>IF(MOD(ROW(),3)=0,"",IF(MOD(ROW(),3)=1,工资明细表!H$3,INDEX(工资明细表!$A:$Q,INT((ROW()-1)/3)+4,COLUMN())))</f>
        <v>应发合计</v>
      </c>
      <c r="I40" s="30" t="str">
        <f>IF(MOD(ROW(),3)=0,"",IF(MOD(ROW(),3)=1,工资明细表!I$3,INDEX(工资明细表!$A:$Q,INT((ROW()-1)/3)+4,COLUMN())))</f>
        <v>日工资</v>
      </c>
      <c r="J40" s="30" t="str">
        <f>IF(MOD(ROW(),3)=0,"",IF(MOD(ROW(),3)=1,工资明细表!J$3,INDEX(工资明细表!$A:$Q,INT((ROW()-1)/3)+4,COLUMN())))</f>
        <v>正常加班
工资</v>
      </c>
      <c r="K40" s="30" t="str">
        <f>IF(MOD(ROW(),3)=0,"",IF(MOD(ROW(),3)=1,工资明细表!K$3,INDEX(工资明细表!$A:$Q,INT((ROW()-1)/3)+4,COLUMN())))</f>
        <v>节日加班
工资</v>
      </c>
      <c r="L40" s="30" t="str">
        <f>IF(MOD(ROW(),3)=0,"",IF(MOD(ROW(),3)=1,工资明细表!L$3,INDEX(工资明细表!$A:$Q,INT((ROW()-1)/3)+4,COLUMN())))</f>
        <v>工资合计</v>
      </c>
      <c r="M40" s="30" t="str">
        <f>IF(MOD(ROW(),3)=0,"",IF(MOD(ROW(),3)=1,工资明细表!M$3,INDEX(工资明细表!$A:$Q,INT((ROW()-1)/3)+4,COLUMN())))</f>
        <v>个人所得税</v>
      </c>
      <c r="N40" s="30" t="str">
        <f>IF(MOD(ROW(),3)=0,"",IF(MOD(ROW(),3)=1,工资明细表!N$3,INDEX(工资明细表!$A:$Q,INT((ROW()-1)/3)+4,COLUMN())))</f>
        <v>住宿费</v>
      </c>
      <c r="O40" s="30" t="str">
        <f>IF(MOD(ROW(),3)=0,"",IF(MOD(ROW(),3)=1,工资明细表!O$3,INDEX(工资明细表!$A:$Q,INT((ROW()-1)/3)+4,COLUMN())))</f>
        <v>代扣养老保险</v>
      </c>
      <c r="P40" s="30" t="str">
        <f>IF(MOD(ROW(),3)=0,"",IF(MOD(ROW(),3)=1,工资明细表!P$3,INDEX(工资明细表!$A:$Q,INT((ROW()-1)/3)+4,COLUMN())))</f>
        <v>实发合计</v>
      </c>
    </row>
    <row r="41" spans="1:16" ht="20.100000000000001" customHeight="1" x14ac:dyDescent="0.2">
      <c r="A41" s="29">
        <f>IF(MOD(ROW(),3)=0,"",IF(MOD(ROW(),3)=1,工资明细表!A$3,INDEX(工资明细表!$A:$Q,INT((ROW()-1)/3)+4,COLUMN())))</f>
        <v>16014</v>
      </c>
      <c r="B41" s="29" t="str">
        <f>IF(MOD(ROW(),3)=0,"",IF(MOD(ROW(),3)=1,工资明细表!B$3,INDEX(工资明细表!$A:$Q,INT((ROW()-1)/3)+4,COLUMN())))</f>
        <v>营销部</v>
      </c>
      <c r="C41" s="29" t="str">
        <f>IF(MOD(ROW(),3)=0,"",IF(MOD(ROW(),3)=1,工资明细表!C$3,INDEX(工资明细表!$A:$Q,INT((ROW()-1)/3)+4,COLUMN())))</f>
        <v>李祥瑞</v>
      </c>
      <c r="D41" s="30">
        <f>IF(MOD(ROW(),3)=0,"",IF(MOD(ROW(),3)=1,工资明细表!D$3,INDEX(工资明细表!$A:$Q,INT((ROW()-1)/3)+4,COLUMN())))</f>
        <v>3025</v>
      </c>
      <c r="E41" s="30">
        <f>IF(MOD(ROW(),3)=0,"",IF(MOD(ROW(),3)=1,工资明细表!E$3,INDEX(工资明细表!$A:$Q,INT((ROW()-1)/3)+4,COLUMN())))</f>
        <v>2280</v>
      </c>
      <c r="F41" s="30">
        <f ca="1">IF(MOD(ROW(),3)=0,"",IF(MOD(ROW(),3)=1,工资明细表!F$3,INDEX(工资明细表!$A:$Q,INT((ROW()-1)/3)+4,COLUMN())))</f>
        <v>800</v>
      </c>
      <c r="G41" s="30">
        <f>IF(MOD(ROW(),3)=0,"",IF(MOD(ROW(),3)=1,工资明细表!G$3,INDEX(工资明细表!$A:$Q,INT((ROW()-1)/3)+4,COLUMN())))</f>
        <v>0</v>
      </c>
      <c r="H41" s="30">
        <f ca="1">IF(MOD(ROW(),3)=0,"",IF(MOD(ROW(),3)=1,工资明细表!H$3,INDEX(工资明细表!$A:$Q,INT((ROW()-1)/3)+4,COLUMN())))</f>
        <v>6105</v>
      </c>
      <c r="I41" s="30">
        <f ca="1">IF(MOD(ROW(),3)=0,"",IF(MOD(ROW(),3)=1,工资明细表!I$3,INDEX(工资明细表!$A:$Q,INT((ROW()-1)/3)+4,COLUMN())))</f>
        <v>254</v>
      </c>
      <c r="J41" s="30">
        <f ca="1">IF(MOD(ROW(),3)=0,"",IF(MOD(ROW(),3)=1,工资明细表!J$3,INDEX(工资明细表!$A:$Q,INT((ROW()-1)/3)+4,COLUMN())))</f>
        <v>0</v>
      </c>
      <c r="K41" s="30">
        <f ca="1">IF(MOD(ROW(),3)=0,"",IF(MOD(ROW(),3)=1,工资明细表!K$3,INDEX(工资明细表!$A:$Q,INT((ROW()-1)/3)+4,COLUMN())))</f>
        <v>0</v>
      </c>
      <c r="L41" s="30">
        <f ca="1">IF(MOD(ROW(),3)=0,"",IF(MOD(ROW(),3)=1,工资明细表!L$3,INDEX(工资明细表!$A:$Q,INT((ROW()-1)/3)+4,COLUMN())))</f>
        <v>6105</v>
      </c>
      <c r="M41" s="30">
        <f ca="1">IF(MOD(ROW(),3)=0,"",IF(MOD(ROW(),3)=1,工资明细表!M$3,INDEX(工资明细表!$A:$Q,INT((ROW()-1)/3)+4,COLUMN())))</f>
        <v>155.5</v>
      </c>
      <c r="N41" s="30">
        <f>IF(MOD(ROW(),3)=0,"",IF(MOD(ROW(),3)=1,工资明细表!N$3,INDEX(工资明细表!$A:$Q,INT((ROW()-1)/3)+4,COLUMN())))</f>
        <v>200</v>
      </c>
      <c r="O41" s="30">
        <f ca="1">IF(MOD(ROW(),3)=0,"",IF(MOD(ROW(),3)=1,工资明细表!O$3,INDEX(工资明细表!$A:$Q,INT((ROW()-1)/3)+4,COLUMN())))</f>
        <v>720</v>
      </c>
      <c r="P41" s="30">
        <f ca="1">IF(MOD(ROW(),3)=0,"",IF(MOD(ROW(),3)=1,工资明细表!P$3,INDEX(工资明细表!$A:$Q,INT((ROW()-1)/3)+4,COLUMN())))</f>
        <v>5029.5</v>
      </c>
    </row>
    <row r="42" spans="1:16" ht="20.100000000000001" customHeight="1" x14ac:dyDescent="0.2">
      <c r="A42" s="29" t="str">
        <f>IF(MOD(ROW(),3)=0,"",IF(MOD(ROW(),3)=1,工资明细表!A$3,INDEX(工资明细表!$A:$Q,INT((ROW()-1)/3)+4,COLUMN())))</f>
        <v/>
      </c>
      <c r="B42" s="29" t="str">
        <f>IF(MOD(ROW(),3)=0,"",IF(MOD(ROW(),3)=1,工资明细表!B$3,INDEX(工资明细表!$A:$Q,INT((ROW()-1)/3)+4,COLUMN())))</f>
        <v/>
      </c>
      <c r="C42" s="29" t="str">
        <f>IF(MOD(ROW(),3)=0,"",IF(MOD(ROW(),3)=1,工资明细表!C$3,INDEX(工资明细表!$A:$Q,INT((ROW()-1)/3)+4,COLUMN())))</f>
        <v/>
      </c>
      <c r="D42" s="30" t="str">
        <f>IF(MOD(ROW(),3)=0,"",IF(MOD(ROW(),3)=1,工资明细表!D$3,INDEX(工资明细表!$A:$Q,INT((ROW()-1)/3)+4,COLUMN())))</f>
        <v/>
      </c>
      <c r="E42" s="30" t="str">
        <f>IF(MOD(ROW(),3)=0,"",IF(MOD(ROW(),3)=1,工资明细表!E$3,INDEX(工资明细表!$A:$Q,INT((ROW()-1)/3)+4,COLUMN())))</f>
        <v/>
      </c>
      <c r="F42" s="30" t="str">
        <f>IF(MOD(ROW(),3)=0,"",IF(MOD(ROW(),3)=1,工资明细表!F$3,INDEX(工资明细表!$A:$Q,INT((ROW()-1)/3)+4,COLUMN())))</f>
        <v/>
      </c>
      <c r="G42" s="30" t="str">
        <f>IF(MOD(ROW(),3)=0,"",IF(MOD(ROW(),3)=1,工资明细表!G$3,INDEX(工资明细表!$A:$Q,INT((ROW()-1)/3)+4,COLUMN())))</f>
        <v/>
      </c>
      <c r="H42" s="30" t="str">
        <f>IF(MOD(ROW(),3)=0,"",IF(MOD(ROW(),3)=1,工资明细表!H$3,INDEX(工资明细表!$A:$Q,INT((ROW()-1)/3)+4,COLUMN())))</f>
        <v/>
      </c>
      <c r="I42" s="30" t="str">
        <f>IF(MOD(ROW(),3)=0,"",IF(MOD(ROW(),3)=1,工资明细表!I$3,INDEX(工资明细表!$A:$Q,INT((ROW()-1)/3)+4,COLUMN())))</f>
        <v/>
      </c>
      <c r="J42" s="30" t="str">
        <f>IF(MOD(ROW(),3)=0,"",IF(MOD(ROW(),3)=1,工资明细表!J$3,INDEX(工资明细表!$A:$Q,INT((ROW()-1)/3)+4,COLUMN())))</f>
        <v/>
      </c>
      <c r="K42" s="30" t="str">
        <f>IF(MOD(ROW(),3)=0,"",IF(MOD(ROW(),3)=1,工资明细表!K$3,INDEX(工资明细表!$A:$Q,INT((ROW()-1)/3)+4,COLUMN())))</f>
        <v/>
      </c>
      <c r="L42" s="30" t="str">
        <f>IF(MOD(ROW(),3)=0,"",IF(MOD(ROW(),3)=1,工资明细表!L$3,INDEX(工资明细表!$A:$Q,INT((ROW()-1)/3)+4,COLUMN())))</f>
        <v/>
      </c>
      <c r="M42" s="30" t="str">
        <f>IF(MOD(ROW(),3)=0,"",IF(MOD(ROW(),3)=1,工资明细表!M$3,INDEX(工资明细表!$A:$Q,INT((ROW()-1)/3)+4,COLUMN())))</f>
        <v/>
      </c>
      <c r="N42" s="30" t="str">
        <f>IF(MOD(ROW(),3)=0,"",IF(MOD(ROW(),3)=1,工资明细表!N$3,INDEX(工资明细表!$A:$Q,INT((ROW()-1)/3)+4,COLUMN())))</f>
        <v/>
      </c>
      <c r="O42" s="30" t="str">
        <f>IF(MOD(ROW(),3)=0,"",IF(MOD(ROW(),3)=1,工资明细表!O$3,INDEX(工资明细表!$A:$Q,INT((ROW()-1)/3)+4,COLUMN())))</f>
        <v/>
      </c>
      <c r="P42" s="30" t="str">
        <f>IF(MOD(ROW(),3)=0,"",IF(MOD(ROW(),3)=1,工资明细表!P$3,INDEX(工资明细表!$A:$Q,INT((ROW()-1)/3)+4,COLUMN())))</f>
        <v/>
      </c>
    </row>
    <row r="43" spans="1:16" ht="20.100000000000001" customHeight="1" x14ac:dyDescent="0.2">
      <c r="A43" s="29" t="str">
        <f>IF(MOD(ROW(),3)=0,"",IF(MOD(ROW(),3)=1,工资明细表!A$3,INDEX(工资明细表!$A:$Q,INT((ROW()-1)/3)+4,COLUMN())))</f>
        <v>员工代码</v>
      </c>
      <c r="B43" s="29" t="str">
        <f>IF(MOD(ROW(),3)=0,"",IF(MOD(ROW(),3)=1,工资明细表!B$3,INDEX(工资明细表!$A:$Q,INT((ROW()-1)/3)+4,COLUMN())))</f>
        <v>部门</v>
      </c>
      <c r="C43" s="29" t="str">
        <f>IF(MOD(ROW(),3)=0,"",IF(MOD(ROW(),3)=1,工资明细表!C$3,INDEX(工资明细表!$A:$Q,INT((ROW()-1)/3)+4,COLUMN())))</f>
        <v>姓名</v>
      </c>
      <c r="D43" s="30" t="str">
        <f>IF(MOD(ROW(),3)=0,"",IF(MOD(ROW(),3)=1,工资明细表!D$3,INDEX(工资明细表!$A:$Q,INT((ROW()-1)/3)+4,COLUMN())))</f>
        <v>基础工资</v>
      </c>
      <c r="E43" s="30" t="str">
        <f>IF(MOD(ROW(),3)=0,"",IF(MOD(ROW(),3)=1,工资明细表!E$3,INDEX(工资明细表!$A:$Q,INT((ROW()-1)/3)+4,COLUMN())))</f>
        <v>绩效工资</v>
      </c>
      <c r="F43" s="30" t="str">
        <f>IF(MOD(ROW(),3)=0,"",IF(MOD(ROW(),3)=1,工资明细表!F$3,INDEX(工资明细表!$A:$Q,INT((ROW()-1)/3)+4,COLUMN())))</f>
        <v>工龄工资</v>
      </c>
      <c r="G43" s="30" t="str">
        <f>IF(MOD(ROW(),3)=0,"",IF(MOD(ROW(),3)=1,工资明细表!G$3,INDEX(工资明细表!$A:$Q,INT((ROW()-1)/3)+4,COLUMN())))</f>
        <v>通讯补助</v>
      </c>
      <c r="H43" s="30" t="str">
        <f>IF(MOD(ROW(),3)=0,"",IF(MOD(ROW(),3)=1,工资明细表!H$3,INDEX(工资明细表!$A:$Q,INT((ROW()-1)/3)+4,COLUMN())))</f>
        <v>应发合计</v>
      </c>
      <c r="I43" s="30" t="str">
        <f>IF(MOD(ROW(),3)=0,"",IF(MOD(ROW(),3)=1,工资明细表!I$3,INDEX(工资明细表!$A:$Q,INT((ROW()-1)/3)+4,COLUMN())))</f>
        <v>日工资</v>
      </c>
      <c r="J43" s="30" t="str">
        <f>IF(MOD(ROW(),3)=0,"",IF(MOD(ROW(),3)=1,工资明细表!J$3,INDEX(工资明细表!$A:$Q,INT((ROW()-1)/3)+4,COLUMN())))</f>
        <v>正常加班
工资</v>
      </c>
      <c r="K43" s="30" t="str">
        <f>IF(MOD(ROW(),3)=0,"",IF(MOD(ROW(),3)=1,工资明细表!K$3,INDEX(工资明细表!$A:$Q,INT((ROW()-1)/3)+4,COLUMN())))</f>
        <v>节日加班
工资</v>
      </c>
      <c r="L43" s="30" t="str">
        <f>IF(MOD(ROW(),3)=0,"",IF(MOD(ROW(),3)=1,工资明细表!L$3,INDEX(工资明细表!$A:$Q,INT((ROW()-1)/3)+4,COLUMN())))</f>
        <v>工资合计</v>
      </c>
      <c r="M43" s="30" t="str">
        <f>IF(MOD(ROW(),3)=0,"",IF(MOD(ROW(),3)=1,工资明细表!M$3,INDEX(工资明细表!$A:$Q,INT((ROW()-1)/3)+4,COLUMN())))</f>
        <v>个人所得税</v>
      </c>
      <c r="N43" s="30" t="str">
        <f>IF(MOD(ROW(),3)=0,"",IF(MOD(ROW(),3)=1,工资明细表!N$3,INDEX(工资明细表!$A:$Q,INT((ROW()-1)/3)+4,COLUMN())))</f>
        <v>住宿费</v>
      </c>
      <c r="O43" s="30" t="str">
        <f>IF(MOD(ROW(),3)=0,"",IF(MOD(ROW(),3)=1,工资明细表!O$3,INDEX(工资明细表!$A:$Q,INT((ROW()-1)/3)+4,COLUMN())))</f>
        <v>代扣养老保险</v>
      </c>
      <c r="P43" s="30" t="str">
        <f>IF(MOD(ROW(),3)=0,"",IF(MOD(ROW(),3)=1,工资明细表!P$3,INDEX(工资明细表!$A:$Q,INT((ROW()-1)/3)+4,COLUMN())))</f>
        <v>实发合计</v>
      </c>
    </row>
    <row r="44" spans="1:16" ht="20.100000000000001" customHeight="1" x14ac:dyDescent="0.2">
      <c r="A44" s="29">
        <f>IF(MOD(ROW(),3)=0,"",IF(MOD(ROW(),3)=1,工资明细表!A$3,INDEX(工资明细表!$A:$Q,INT((ROW()-1)/3)+4,COLUMN())))</f>
        <v>16015</v>
      </c>
      <c r="B44" s="29" t="str">
        <f>IF(MOD(ROW(),3)=0,"",IF(MOD(ROW(),3)=1,工资明细表!B$3,INDEX(工资明细表!$A:$Q,INT((ROW()-1)/3)+4,COLUMN())))</f>
        <v>人力资源部</v>
      </c>
      <c r="C44" s="29" t="str">
        <f>IF(MOD(ROW(),3)=0,"",IF(MOD(ROW(),3)=1,工资明细表!C$3,INDEX(工资明细表!$A:$Q,INT((ROW()-1)/3)+4,COLUMN())))</f>
        <v>李宣蓉</v>
      </c>
      <c r="D44" s="30">
        <f>IF(MOD(ROW(),3)=0,"",IF(MOD(ROW(),3)=1,工资明细表!D$3,INDEX(工资明细表!$A:$Q,INT((ROW()-1)/3)+4,COLUMN())))</f>
        <v>4000</v>
      </c>
      <c r="E44" s="30">
        <f>IF(MOD(ROW(),3)=0,"",IF(MOD(ROW(),3)=1,工资明细表!E$3,INDEX(工资明细表!$A:$Q,INT((ROW()-1)/3)+4,COLUMN())))</f>
        <v>2550</v>
      </c>
      <c r="F44" s="30">
        <f ca="1">IF(MOD(ROW(),3)=0,"",IF(MOD(ROW(),3)=1,工资明细表!F$3,INDEX(工资明细表!$A:$Q,INT((ROW()-1)/3)+4,COLUMN())))</f>
        <v>750</v>
      </c>
      <c r="G44" s="30">
        <f>IF(MOD(ROW(),3)=0,"",IF(MOD(ROW(),3)=1,工资明细表!G$3,INDEX(工资明细表!$A:$Q,INT((ROW()-1)/3)+4,COLUMN())))</f>
        <v>150</v>
      </c>
      <c r="H44" s="30">
        <f ca="1">IF(MOD(ROW(),3)=0,"",IF(MOD(ROW(),3)=1,工资明细表!H$3,INDEX(工资明细表!$A:$Q,INT((ROW()-1)/3)+4,COLUMN())))</f>
        <v>7450</v>
      </c>
      <c r="I44" s="30">
        <f ca="1">IF(MOD(ROW(),3)=0,"",IF(MOD(ROW(),3)=1,工资明细表!I$3,INDEX(工资明细表!$A:$Q,INT((ROW()-1)/3)+4,COLUMN())))</f>
        <v>310</v>
      </c>
      <c r="J44" s="30">
        <f ca="1">IF(MOD(ROW(),3)=0,"",IF(MOD(ROW(),3)=1,工资明细表!J$3,INDEX(工资明细表!$A:$Q,INT((ROW()-1)/3)+4,COLUMN())))</f>
        <v>0</v>
      </c>
      <c r="K44" s="30">
        <f ca="1">IF(MOD(ROW(),3)=0,"",IF(MOD(ROW(),3)=1,工资明细表!K$3,INDEX(工资明细表!$A:$Q,INT((ROW()-1)/3)+4,COLUMN())))</f>
        <v>0</v>
      </c>
      <c r="L44" s="30">
        <f ca="1">IF(MOD(ROW(),3)=0,"",IF(MOD(ROW(),3)=1,工资明细表!L$3,INDEX(工资明细表!$A:$Q,INT((ROW()-1)/3)+4,COLUMN())))</f>
        <v>7450</v>
      </c>
      <c r="M44" s="30">
        <f ca="1">IF(MOD(ROW(),3)=0,"",IF(MOD(ROW(),3)=1,工资明细表!M$3,INDEX(工资明细表!$A:$Q,INT((ROW()-1)/3)+4,COLUMN())))</f>
        <v>290</v>
      </c>
      <c r="N44" s="30">
        <f>IF(MOD(ROW(),3)=0,"",IF(MOD(ROW(),3)=1,工资明细表!N$3,INDEX(工资明细表!$A:$Q,INT((ROW()-1)/3)+4,COLUMN())))</f>
        <v>0</v>
      </c>
      <c r="O44" s="30">
        <f ca="1">IF(MOD(ROW(),3)=0,"",IF(MOD(ROW(),3)=1,工资明细表!O$3,INDEX(工资明细表!$A:$Q,INT((ROW()-1)/3)+4,COLUMN())))</f>
        <v>675</v>
      </c>
      <c r="P44" s="30">
        <f ca="1">IF(MOD(ROW(),3)=0,"",IF(MOD(ROW(),3)=1,工资明细表!P$3,INDEX(工资明细表!$A:$Q,INT((ROW()-1)/3)+4,COLUMN())))</f>
        <v>6485</v>
      </c>
    </row>
    <row r="45" spans="1:16" ht="20.100000000000001" customHeight="1" x14ac:dyDescent="0.2">
      <c r="A45" s="29" t="str">
        <f>IF(MOD(ROW(),3)=0,"",IF(MOD(ROW(),3)=1,工资明细表!A$3,INDEX(工资明细表!$A:$Q,INT((ROW()-1)/3)+4,COLUMN())))</f>
        <v/>
      </c>
      <c r="B45" s="29" t="str">
        <f>IF(MOD(ROW(),3)=0,"",IF(MOD(ROW(),3)=1,工资明细表!B$3,INDEX(工资明细表!$A:$Q,INT((ROW()-1)/3)+4,COLUMN())))</f>
        <v/>
      </c>
      <c r="C45" s="29" t="str">
        <f>IF(MOD(ROW(),3)=0,"",IF(MOD(ROW(),3)=1,工资明细表!C$3,INDEX(工资明细表!$A:$Q,INT((ROW()-1)/3)+4,COLUMN())))</f>
        <v/>
      </c>
      <c r="D45" s="30" t="str">
        <f>IF(MOD(ROW(),3)=0,"",IF(MOD(ROW(),3)=1,工资明细表!D$3,INDEX(工资明细表!$A:$Q,INT((ROW()-1)/3)+4,COLUMN())))</f>
        <v/>
      </c>
      <c r="E45" s="30" t="str">
        <f>IF(MOD(ROW(),3)=0,"",IF(MOD(ROW(),3)=1,工资明细表!E$3,INDEX(工资明细表!$A:$Q,INT((ROW()-1)/3)+4,COLUMN())))</f>
        <v/>
      </c>
      <c r="F45" s="30" t="str">
        <f>IF(MOD(ROW(),3)=0,"",IF(MOD(ROW(),3)=1,工资明细表!F$3,INDEX(工资明细表!$A:$Q,INT((ROW()-1)/3)+4,COLUMN())))</f>
        <v/>
      </c>
      <c r="G45" s="30" t="str">
        <f>IF(MOD(ROW(),3)=0,"",IF(MOD(ROW(),3)=1,工资明细表!G$3,INDEX(工资明细表!$A:$Q,INT((ROW()-1)/3)+4,COLUMN())))</f>
        <v/>
      </c>
      <c r="H45" s="30" t="str">
        <f>IF(MOD(ROW(),3)=0,"",IF(MOD(ROW(),3)=1,工资明细表!H$3,INDEX(工资明细表!$A:$Q,INT((ROW()-1)/3)+4,COLUMN())))</f>
        <v/>
      </c>
      <c r="I45" s="30" t="str">
        <f>IF(MOD(ROW(),3)=0,"",IF(MOD(ROW(),3)=1,工资明细表!I$3,INDEX(工资明细表!$A:$Q,INT((ROW()-1)/3)+4,COLUMN())))</f>
        <v/>
      </c>
      <c r="J45" s="30" t="str">
        <f>IF(MOD(ROW(),3)=0,"",IF(MOD(ROW(),3)=1,工资明细表!J$3,INDEX(工资明细表!$A:$Q,INT((ROW()-1)/3)+4,COLUMN())))</f>
        <v/>
      </c>
      <c r="K45" s="30" t="str">
        <f>IF(MOD(ROW(),3)=0,"",IF(MOD(ROW(),3)=1,工资明细表!K$3,INDEX(工资明细表!$A:$Q,INT((ROW()-1)/3)+4,COLUMN())))</f>
        <v/>
      </c>
      <c r="L45" s="30" t="str">
        <f>IF(MOD(ROW(),3)=0,"",IF(MOD(ROW(),3)=1,工资明细表!L$3,INDEX(工资明细表!$A:$Q,INT((ROW()-1)/3)+4,COLUMN())))</f>
        <v/>
      </c>
      <c r="M45" s="30" t="str">
        <f>IF(MOD(ROW(),3)=0,"",IF(MOD(ROW(),3)=1,工资明细表!M$3,INDEX(工资明细表!$A:$Q,INT((ROW()-1)/3)+4,COLUMN())))</f>
        <v/>
      </c>
      <c r="N45" s="30" t="str">
        <f>IF(MOD(ROW(),3)=0,"",IF(MOD(ROW(),3)=1,工资明细表!N$3,INDEX(工资明细表!$A:$Q,INT((ROW()-1)/3)+4,COLUMN())))</f>
        <v/>
      </c>
      <c r="O45" s="30" t="str">
        <f>IF(MOD(ROW(),3)=0,"",IF(MOD(ROW(),3)=1,工资明细表!O$3,INDEX(工资明细表!$A:$Q,INT((ROW()-1)/3)+4,COLUMN())))</f>
        <v/>
      </c>
      <c r="P45" s="30" t="str">
        <f>IF(MOD(ROW(),3)=0,"",IF(MOD(ROW(),3)=1,工资明细表!P$3,INDEX(工资明细表!$A:$Q,INT((ROW()-1)/3)+4,COLUMN())))</f>
        <v/>
      </c>
    </row>
    <row r="46" spans="1:16" ht="20.100000000000001" customHeight="1" x14ac:dyDescent="0.2">
      <c r="A46" s="29" t="str">
        <f>IF(MOD(ROW(),3)=0,"",IF(MOD(ROW(),3)=1,工资明细表!A$3,INDEX(工资明细表!$A:$Q,INT((ROW()-1)/3)+4,COLUMN())))</f>
        <v>员工代码</v>
      </c>
      <c r="B46" s="29" t="str">
        <f>IF(MOD(ROW(),3)=0,"",IF(MOD(ROW(),3)=1,工资明细表!B$3,INDEX(工资明细表!$A:$Q,INT((ROW()-1)/3)+4,COLUMN())))</f>
        <v>部门</v>
      </c>
      <c r="C46" s="29" t="str">
        <f>IF(MOD(ROW(),3)=0,"",IF(MOD(ROW(),3)=1,工资明细表!C$3,INDEX(工资明细表!$A:$Q,INT((ROW()-1)/3)+4,COLUMN())))</f>
        <v>姓名</v>
      </c>
      <c r="D46" s="30" t="str">
        <f>IF(MOD(ROW(),3)=0,"",IF(MOD(ROW(),3)=1,工资明细表!D$3,INDEX(工资明细表!$A:$Q,INT((ROW()-1)/3)+4,COLUMN())))</f>
        <v>基础工资</v>
      </c>
      <c r="E46" s="30" t="str">
        <f>IF(MOD(ROW(),3)=0,"",IF(MOD(ROW(),3)=1,工资明细表!E$3,INDEX(工资明细表!$A:$Q,INT((ROW()-1)/3)+4,COLUMN())))</f>
        <v>绩效工资</v>
      </c>
      <c r="F46" s="30" t="str">
        <f>IF(MOD(ROW(),3)=0,"",IF(MOD(ROW(),3)=1,工资明细表!F$3,INDEX(工资明细表!$A:$Q,INT((ROW()-1)/3)+4,COLUMN())))</f>
        <v>工龄工资</v>
      </c>
      <c r="G46" s="30" t="str">
        <f>IF(MOD(ROW(),3)=0,"",IF(MOD(ROW(),3)=1,工资明细表!G$3,INDEX(工资明细表!$A:$Q,INT((ROW()-1)/3)+4,COLUMN())))</f>
        <v>通讯补助</v>
      </c>
      <c r="H46" s="30" t="str">
        <f>IF(MOD(ROW(),3)=0,"",IF(MOD(ROW(),3)=1,工资明细表!H$3,INDEX(工资明细表!$A:$Q,INT((ROW()-1)/3)+4,COLUMN())))</f>
        <v>应发合计</v>
      </c>
      <c r="I46" s="30" t="str">
        <f>IF(MOD(ROW(),3)=0,"",IF(MOD(ROW(),3)=1,工资明细表!I$3,INDEX(工资明细表!$A:$Q,INT((ROW()-1)/3)+4,COLUMN())))</f>
        <v>日工资</v>
      </c>
      <c r="J46" s="30" t="str">
        <f>IF(MOD(ROW(),3)=0,"",IF(MOD(ROW(),3)=1,工资明细表!J$3,INDEX(工资明细表!$A:$Q,INT((ROW()-1)/3)+4,COLUMN())))</f>
        <v>正常加班
工资</v>
      </c>
      <c r="K46" s="30" t="str">
        <f>IF(MOD(ROW(),3)=0,"",IF(MOD(ROW(),3)=1,工资明细表!K$3,INDEX(工资明细表!$A:$Q,INT((ROW()-1)/3)+4,COLUMN())))</f>
        <v>节日加班
工资</v>
      </c>
      <c r="L46" s="30" t="str">
        <f>IF(MOD(ROW(),3)=0,"",IF(MOD(ROW(),3)=1,工资明细表!L$3,INDEX(工资明细表!$A:$Q,INT((ROW()-1)/3)+4,COLUMN())))</f>
        <v>工资合计</v>
      </c>
      <c r="M46" s="30" t="str">
        <f>IF(MOD(ROW(),3)=0,"",IF(MOD(ROW(),3)=1,工资明细表!M$3,INDEX(工资明细表!$A:$Q,INT((ROW()-1)/3)+4,COLUMN())))</f>
        <v>个人所得税</v>
      </c>
      <c r="N46" s="30" t="str">
        <f>IF(MOD(ROW(),3)=0,"",IF(MOD(ROW(),3)=1,工资明细表!N$3,INDEX(工资明细表!$A:$Q,INT((ROW()-1)/3)+4,COLUMN())))</f>
        <v>住宿费</v>
      </c>
      <c r="O46" s="30" t="str">
        <f>IF(MOD(ROW(),3)=0,"",IF(MOD(ROW(),3)=1,工资明细表!O$3,INDEX(工资明细表!$A:$Q,INT((ROW()-1)/3)+4,COLUMN())))</f>
        <v>代扣养老保险</v>
      </c>
      <c r="P46" s="30" t="str">
        <f>IF(MOD(ROW(),3)=0,"",IF(MOD(ROW(),3)=1,工资明细表!P$3,INDEX(工资明细表!$A:$Q,INT((ROW()-1)/3)+4,COLUMN())))</f>
        <v>实发合计</v>
      </c>
    </row>
    <row r="47" spans="1:16" ht="20.100000000000001" customHeight="1" x14ac:dyDescent="0.2">
      <c r="A47" s="29">
        <f>IF(MOD(ROW(),3)=0,"",IF(MOD(ROW(),3)=1,工资明细表!A$3,INDEX(工资明细表!$A:$Q,INT((ROW()-1)/3)+4,COLUMN())))</f>
        <v>16016</v>
      </c>
      <c r="B47" s="29" t="str">
        <f>IF(MOD(ROW(),3)=0,"",IF(MOD(ROW(),3)=1,工资明细表!B$3,INDEX(工资明细表!$A:$Q,INT((ROW()-1)/3)+4,COLUMN())))</f>
        <v>人力资源部</v>
      </c>
      <c r="C47" s="29" t="str">
        <f>IF(MOD(ROW(),3)=0,"",IF(MOD(ROW(),3)=1,工资明细表!C$3,INDEX(工资明细表!$A:$Q,INT((ROW()-1)/3)+4,COLUMN())))</f>
        <v>李宇泽</v>
      </c>
      <c r="D47" s="30">
        <f>IF(MOD(ROW(),3)=0,"",IF(MOD(ROW(),3)=1,工资明细表!D$3,INDEX(工资明细表!$A:$Q,INT((ROW()-1)/3)+4,COLUMN())))</f>
        <v>1917</v>
      </c>
      <c r="E47" s="30">
        <f>IF(MOD(ROW(),3)=0,"",IF(MOD(ROW(),3)=1,工资明细表!E$3,INDEX(工资明细表!$A:$Q,INT((ROW()-1)/3)+4,COLUMN())))</f>
        <v>2464</v>
      </c>
      <c r="F47" s="30">
        <f ca="1">IF(MOD(ROW(),3)=0,"",IF(MOD(ROW(),3)=1,工资明细表!F$3,INDEX(工资明细表!$A:$Q,INT((ROW()-1)/3)+4,COLUMN())))</f>
        <v>750</v>
      </c>
      <c r="G47" s="30">
        <f>IF(MOD(ROW(),3)=0,"",IF(MOD(ROW(),3)=1,工资明细表!G$3,INDEX(工资明细表!$A:$Q,INT((ROW()-1)/3)+4,COLUMN())))</f>
        <v>0</v>
      </c>
      <c r="H47" s="30">
        <f ca="1">IF(MOD(ROW(),3)=0,"",IF(MOD(ROW(),3)=1,工资明细表!H$3,INDEX(工资明细表!$A:$Q,INT((ROW()-1)/3)+4,COLUMN())))</f>
        <v>5131</v>
      </c>
      <c r="I47" s="30">
        <f ca="1">IF(MOD(ROW(),3)=0,"",IF(MOD(ROW(),3)=1,工资明细表!I$3,INDEX(工资明细表!$A:$Q,INT((ROW()-1)/3)+4,COLUMN())))</f>
        <v>214</v>
      </c>
      <c r="J47" s="30">
        <f ca="1">IF(MOD(ROW(),3)=0,"",IF(MOD(ROW(),3)=1,工资明细表!J$3,INDEX(工资明细表!$A:$Q,INT((ROW()-1)/3)+4,COLUMN())))</f>
        <v>428</v>
      </c>
      <c r="K47" s="30">
        <f ca="1">IF(MOD(ROW(),3)=0,"",IF(MOD(ROW(),3)=1,工资明细表!K$3,INDEX(工资明细表!$A:$Q,INT((ROW()-1)/3)+4,COLUMN())))</f>
        <v>0</v>
      </c>
      <c r="L47" s="30">
        <f ca="1">IF(MOD(ROW(),3)=0,"",IF(MOD(ROW(),3)=1,工资明细表!L$3,INDEX(工资明细表!$A:$Q,INT((ROW()-1)/3)+4,COLUMN())))</f>
        <v>5559</v>
      </c>
      <c r="M47" s="30">
        <f ca="1">IF(MOD(ROW(),3)=0,"",IF(MOD(ROW(),3)=1,工资明细表!M$3,INDEX(工资明细表!$A:$Q,INT((ROW()-1)/3)+4,COLUMN())))</f>
        <v>100.9</v>
      </c>
      <c r="N47" s="30">
        <f>IF(MOD(ROW(),3)=0,"",IF(MOD(ROW(),3)=1,工资明细表!N$3,INDEX(工资明细表!$A:$Q,INT((ROW()-1)/3)+4,COLUMN())))</f>
        <v>0</v>
      </c>
      <c r="O47" s="30">
        <f ca="1">IF(MOD(ROW(),3)=0,"",IF(MOD(ROW(),3)=1,工资明细表!O$3,INDEX(工资明细表!$A:$Q,INT((ROW()-1)/3)+4,COLUMN())))</f>
        <v>675</v>
      </c>
      <c r="P47" s="30">
        <f ca="1">IF(MOD(ROW(),3)=0,"",IF(MOD(ROW(),3)=1,工资明细表!P$3,INDEX(工资明细表!$A:$Q,INT((ROW()-1)/3)+4,COLUMN())))</f>
        <v>4783.1000000000004</v>
      </c>
    </row>
    <row r="48" spans="1:16" ht="20.100000000000001" customHeight="1" x14ac:dyDescent="0.2">
      <c r="A48" s="29" t="str">
        <f>IF(MOD(ROW(),3)=0,"",IF(MOD(ROW(),3)=1,工资明细表!A$3,INDEX(工资明细表!$A:$Q,INT((ROW()-1)/3)+4,COLUMN())))</f>
        <v/>
      </c>
      <c r="B48" s="29" t="str">
        <f>IF(MOD(ROW(),3)=0,"",IF(MOD(ROW(),3)=1,工资明细表!B$3,INDEX(工资明细表!$A:$Q,INT((ROW()-1)/3)+4,COLUMN())))</f>
        <v/>
      </c>
      <c r="C48" s="29" t="str">
        <f>IF(MOD(ROW(),3)=0,"",IF(MOD(ROW(),3)=1,工资明细表!C$3,INDEX(工资明细表!$A:$Q,INT((ROW()-1)/3)+4,COLUMN())))</f>
        <v/>
      </c>
      <c r="D48" s="30" t="str">
        <f>IF(MOD(ROW(),3)=0,"",IF(MOD(ROW(),3)=1,工资明细表!D$3,INDEX(工资明细表!$A:$Q,INT((ROW()-1)/3)+4,COLUMN())))</f>
        <v/>
      </c>
      <c r="E48" s="30" t="str">
        <f>IF(MOD(ROW(),3)=0,"",IF(MOD(ROW(),3)=1,工资明细表!E$3,INDEX(工资明细表!$A:$Q,INT((ROW()-1)/3)+4,COLUMN())))</f>
        <v/>
      </c>
      <c r="F48" s="30" t="str">
        <f>IF(MOD(ROW(),3)=0,"",IF(MOD(ROW(),3)=1,工资明细表!F$3,INDEX(工资明细表!$A:$Q,INT((ROW()-1)/3)+4,COLUMN())))</f>
        <v/>
      </c>
      <c r="G48" s="30" t="str">
        <f>IF(MOD(ROW(),3)=0,"",IF(MOD(ROW(),3)=1,工资明细表!G$3,INDEX(工资明细表!$A:$Q,INT((ROW()-1)/3)+4,COLUMN())))</f>
        <v/>
      </c>
      <c r="H48" s="30" t="str">
        <f>IF(MOD(ROW(),3)=0,"",IF(MOD(ROW(),3)=1,工资明细表!H$3,INDEX(工资明细表!$A:$Q,INT((ROW()-1)/3)+4,COLUMN())))</f>
        <v/>
      </c>
      <c r="I48" s="30" t="str">
        <f>IF(MOD(ROW(),3)=0,"",IF(MOD(ROW(),3)=1,工资明细表!I$3,INDEX(工资明细表!$A:$Q,INT((ROW()-1)/3)+4,COLUMN())))</f>
        <v/>
      </c>
      <c r="J48" s="30" t="str">
        <f>IF(MOD(ROW(),3)=0,"",IF(MOD(ROW(),3)=1,工资明细表!J$3,INDEX(工资明细表!$A:$Q,INT((ROW()-1)/3)+4,COLUMN())))</f>
        <v/>
      </c>
      <c r="K48" s="30" t="str">
        <f>IF(MOD(ROW(),3)=0,"",IF(MOD(ROW(),3)=1,工资明细表!K$3,INDEX(工资明细表!$A:$Q,INT((ROW()-1)/3)+4,COLUMN())))</f>
        <v/>
      </c>
      <c r="L48" s="30" t="str">
        <f>IF(MOD(ROW(),3)=0,"",IF(MOD(ROW(),3)=1,工资明细表!L$3,INDEX(工资明细表!$A:$Q,INT((ROW()-1)/3)+4,COLUMN())))</f>
        <v/>
      </c>
      <c r="M48" s="30" t="str">
        <f>IF(MOD(ROW(),3)=0,"",IF(MOD(ROW(),3)=1,工资明细表!M$3,INDEX(工资明细表!$A:$Q,INT((ROW()-1)/3)+4,COLUMN())))</f>
        <v/>
      </c>
      <c r="N48" s="30" t="str">
        <f>IF(MOD(ROW(),3)=0,"",IF(MOD(ROW(),3)=1,工资明细表!N$3,INDEX(工资明细表!$A:$Q,INT((ROW()-1)/3)+4,COLUMN())))</f>
        <v/>
      </c>
      <c r="O48" s="30" t="str">
        <f>IF(MOD(ROW(),3)=0,"",IF(MOD(ROW(),3)=1,工资明细表!O$3,INDEX(工资明细表!$A:$Q,INT((ROW()-1)/3)+4,COLUMN())))</f>
        <v/>
      </c>
      <c r="P48" s="30" t="str">
        <f>IF(MOD(ROW(),3)=0,"",IF(MOD(ROW(),3)=1,工资明细表!P$3,INDEX(工资明细表!$A:$Q,INT((ROW()-1)/3)+4,COLUMN())))</f>
        <v/>
      </c>
    </row>
    <row r="49" spans="1:16" ht="20.100000000000001" customHeight="1" x14ac:dyDescent="0.2">
      <c r="A49" s="29" t="str">
        <f>IF(MOD(ROW(),3)=0,"",IF(MOD(ROW(),3)=1,工资明细表!A$3,INDEX(工资明细表!$A:$Q,INT((ROW()-1)/3)+4,COLUMN())))</f>
        <v>员工代码</v>
      </c>
      <c r="B49" s="29" t="str">
        <f>IF(MOD(ROW(),3)=0,"",IF(MOD(ROW(),3)=1,工资明细表!B$3,INDEX(工资明细表!$A:$Q,INT((ROW()-1)/3)+4,COLUMN())))</f>
        <v>部门</v>
      </c>
      <c r="C49" s="29" t="str">
        <f>IF(MOD(ROW(),3)=0,"",IF(MOD(ROW(),3)=1,工资明细表!C$3,INDEX(工资明细表!$A:$Q,INT((ROW()-1)/3)+4,COLUMN())))</f>
        <v>姓名</v>
      </c>
      <c r="D49" s="30" t="str">
        <f>IF(MOD(ROW(),3)=0,"",IF(MOD(ROW(),3)=1,工资明细表!D$3,INDEX(工资明细表!$A:$Q,INT((ROW()-1)/3)+4,COLUMN())))</f>
        <v>基础工资</v>
      </c>
      <c r="E49" s="30" t="str">
        <f>IF(MOD(ROW(),3)=0,"",IF(MOD(ROW(),3)=1,工资明细表!E$3,INDEX(工资明细表!$A:$Q,INT((ROW()-1)/3)+4,COLUMN())))</f>
        <v>绩效工资</v>
      </c>
      <c r="F49" s="30" t="str">
        <f>IF(MOD(ROW(),3)=0,"",IF(MOD(ROW(),3)=1,工资明细表!F$3,INDEX(工资明细表!$A:$Q,INT((ROW()-1)/3)+4,COLUMN())))</f>
        <v>工龄工资</v>
      </c>
      <c r="G49" s="30" t="str">
        <f>IF(MOD(ROW(),3)=0,"",IF(MOD(ROW(),3)=1,工资明细表!G$3,INDEX(工资明细表!$A:$Q,INT((ROW()-1)/3)+4,COLUMN())))</f>
        <v>通讯补助</v>
      </c>
      <c r="H49" s="30" t="str">
        <f>IF(MOD(ROW(),3)=0,"",IF(MOD(ROW(),3)=1,工资明细表!H$3,INDEX(工资明细表!$A:$Q,INT((ROW()-1)/3)+4,COLUMN())))</f>
        <v>应发合计</v>
      </c>
      <c r="I49" s="30" t="str">
        <f>IF(MOD(ROW(),3)=0,"",IF(MOD(ROW(),3)=1,工资明细表!I$3,INDEX(工资明细表!$A:$Q,INT((ROW()-1)/3)+4,COLUMN())))</f>
        <v>日工资</v>
      </c>
      <c r="J49" s="30" t="str">
        <f>IF(MOD(ROW(),3)=0,"",IF(MOD(ROW(),3)=1,工资明细表!J$3,INDEX(工资明细表!$A:$Q,INT((ROW()-1)/3)+4,COLUMN())))</f>
        <v>正常加班
工资</v>
      </c>
      <c r="K49" s="30" t="str">
        <f>IF(MOD(ROW(),3)=0,"",IF(MOD(ROW(),3)=1,工资明细表!K$3,INDEX(工资明细表!$A:$Q,INT((ROW()-1)/3)+4,COLUMN())))</f>
        <v>节日加班
工资</v>
      </c>
      <c r="L49" s="30" t="str">
        <f>IF(MOD(ROW(),3)=0,"",IF(MOD(ROW(),3)=1,工资明细表!L$3,INDEX(工资明细表!$A:$Q,INT((ROW()-1)/3)+4,COLUMN())))</f>
        <v>工资合计</v>
      </c>
      <c r="M49" s="30" t="str">
        <f>IF(MOD(ROW(),3)=0,"",IF(MOD(ROW(),3)=1,工资明细表!M$3,INDEX(工资明细表!$A:$Q,INT((ROW()-1)/3)+4,COLUMN())))</f>
        <v>个人所得税</v>
      </c>
      <c r="N49" s="30" t="str">
        <f>IF(MOD(ROW(),3)=0,"",IF(MOD(ROW(),3)=1,工资明细表!N$3,INDEX(工资明细表!$A:$Q,INT((ROW()-1)/3)+4,COLUMN())))</f>
        <v>住宿费</v>
      </c>
      <c r="O49" s="30" t="str">
        <f>IF(MOD(ROW(),3)=0,"",IF(MOD(ROW(),3)=1,工资明细表!O$3,INDEX(工资明细表!$A:$Q,INT((ROW()-1)/3)+4,COLUMN())))</f>
        <v>代扣养老保险</v>
      </c>
      <c r="P49" s="30" t="str">
        <f>IF(MOD(ROW(),3)=0,"",IF(MOD(ROW(),3)=1,工资明细表!P$3,INDEX(工资明细表!$A:$Q,INT((ROW()-1)/3)+4,COLUMN())))</f>
        <v>实发合计</v>
      </c>
    </row>
    <row r="50" spans="1:16" ht="20.100000000000001" customHeight="1" x14ac:dyDescent="0.2">
      <c r="A50" s="29">
        <f>IF(MOD(ROW(),3)=0,"",IF(MOD(ROW(),3)=1,工资明细表!A$3,INDEX(工资明细表!$A:$Q,INT((ROW()-1)/3)+4,COLUMN())))</f>
        <v>16017</v>
      </c>
      <c r="B50" s="29" t="str">
        <f>IF(MOD(ROW(),3)=0,"",IF(MOD(ROW(),3)=1,工资明细表!B$3,INDEX(工资明细表!$A:$Q,INT((ROW()-1)/3)+4,COLUMN())))</f>
        <v>人力资源部</v>
      </c>
      <c r="C50" s="29" t="str">
        <f>IF(MOD(ROW(),3)=0,"",IF(MOD(ROW(),3)=1,工资明细表!C$3,INDEX(工资明细表!$A:$Q,INT((ROW()-1)/3)+4,COLUMN())))</f>
        <v>李梓睿</v>
      </c>
      <c r="D50" s="30">
        <f>IF(MOD(ROW(),3)=0,"",IF(MOD(ROW(),3)=1,工资明细表!D$3,INDEX(工资明细表!$A:$Q,INT((ROW()-1)/3)+4,COLUMN())))</f>
        <v>1300</v>
      </c>
      <c r="E50" s="30">
        <f>IF(MOD(ROW(),3)=0,"",IF(MOD(ROW(),3)=1,工资明细表!E$3,INDEX(工资明细表!$A:$Q,INT((ROW()-1)/3)+4,COLUMN())))</f>
        <v>3430</v>
      </c>
      <c r="F50" s="30">
        <f ca="1">IF(MOD(ROW(),3)=0,"",IF(MOD(ROW(),3)=1,工资明细表!F$3,INDEX(工资明细表!$A:$Q,INT((ROW()-1)/3)+4,COLUMN())))</f>
        <v>900</v>
      </c>
      <c r="G50" s="30">
        <f>IF(MOD(ROW(),3)=0,"",IF(MOD(ROW(),3)=1,工资明细表!G$3,INDEX(工资明细表!$A:$Q,INT((ROW()-1)/3)+4,COLUMN())))</f>
        <v>0</v>
      </c>
      <c r="H50" s="30">
        <f ca="1">IF(MOD(ROW(),3)=0,"",IF(MOD(ROW(),3)=1,工资明细表!H$3,INDEX(工资明细表!$A:$Q,INT((ROW()-1)/3)+4,COLUMN())))</f>
        <v>5630</v>
      </c>
      <c r="I50" s="30">
        <f ca="1">IF(MOD(ROW(),3)=0,"",IF(MOD(ROW(),3)=1,工资明细表!I$3,INDEX(工资明细表!$A:$Q,INT((ROW()-1)/3)+4,COLUMN())))</f>
        <v>235</v>
      </c>
      <c r="J50" s="30">
        <f ca="1">IF(MOD(ROW(),3)=0,"",IF(MOD(ROW(),3)=1,工资明细表!J$3,INDEX(工资明细表!$A:$Q,INT((ROW()-1)/3)+4,COLUMN())))</f>
        <v>0</v>
      </c>
      <c r="K50" s="30">
        <f ca="1">IF(MOD(ROW(),3)=0,"",IF(MOD(ROW(),3)=1,工资明细表!K$3,INDEX(工资明细表!$A:$Q,INT((ROW()-1)/3)+4,COLUMN())))</f>
        <v>0</v>
      </c>
      <c r="L50" s="30">
        <f ca="1">IF(MOD(ROW(),3)=0,"",IF(MOD(ROW(),3)=1,工资明细表!L$3,INDEX(工资明细表!$A:$Q,INT((ROW()-1)/3)+4,COLUMN())))</f>
        <v>5630</v>
      </c>
      <c r="M50" s="30">
        <f ca="1">IF(MOD(ROW(),3)=0,"",IF(MOD(ROW(),3)=1,工资明细表!M$3,INDEX(工资明细表!$A:$Q,INT((ROW()-1)/3)+4,COLUMN())))</f>
        <v>108</v>
      </c>
      <c r="N50" s="30">
        <f>IF(MOD(ROW(),3)=0,"",IF(MOD(ROW(),3)=1,工资明细表!N$3,INDEX(工资明细表!$A:$Q,INT((ROW()-1)/3)+4,COLUMN())))</f>
        <v>200</v>
      </c>
      <c r="O50" s="30">
        <f ca="1">IF(MOD(ROW(),3)=0,"",IF(MOD(ROW(),3)=1,工资明细表!O$3,INDEX(工资明细表!$A:$Q,INT((ROW()-1)/3)+4,COLUMN())))</f>
        <v>810</v>
      </c>
      <c r="P50" s="30">
        <f ca="1">IF(MOD(ROW(),3)=0,"",IF(MOD(ROW(),3)=1,工资明细表!P$3,INDEX(工资明细表!$A:$Q,INT((ROW()-1)/3)+4,COLUMN())))</f>
        <v>4512</v>
      </c>
    </row>
    <row r="51" spans="1:16" ht="20.100000000000001" customHeight="1" x14ac:dyDescent="0.2">
      <c r="A51" s="29" t="str">
        <f>IF(MOD(ROW(),3)=0,"",IF(MOD(ROW(),3)=1,工资明细表!A$3,INDEX(工资明细表!$A:$Q,INT((ROW()-1)/3)+4,COLUMN())))</f>
        <v/>
      </c>
      <c r="B51" s="29" t="str">
        <f>IF(MOD(ROW(),3)=0,"",IF(MOD(ROW(),3)=1,工资明细表!B$3,INDEX(工资明细表!$A:$Q,INT((ROW()-1)/3)+4,COLUMN())))</f>
        <v/>
      </c>
      <c r="C51" s="29" t="str">
        <f>IF(MOD(ROW(),3)=0,"",IF(MOD(ROW(),3)=1,工资明细表!C$3,INDEX(工资明细表!$A:$Q,INT((ROW()-1)/3)+4,COLUMN())))</f>
        <v/>
      </c>
      <c r="D51" s="30" t="str">
        <f>IF(MOD(ROW(),3)=0,"",IF(MOD(ROW(),3)=1,工资明细表!D$3,INDEX(工资明细表!$A:$Q,INT((ROW()-1)/3)+4,COLUMN())))</f>
        <v/>
      </c>
      <c r="E51" s="30" t="str">
        <f>IF(MOD(ROW(),3)=0,"",IF(MOD(ROW(),3)=1,工资明细表!E$3,INDEX(工资明细表!$A:$Q,INT((ROW()-1)/3)+4,COLUMN())))</f>
        <v/>
      </c>
      <c r="F51" s="30" t="str">
        <f>IF(MOD(ROW(),3)=0,"",IF(MOD(ROW(),3)=1,工资明细表!F$3,INDEX(工资明细表!$A:$Q,INT((ROW()-1)/3)+4,COLUMN())))</f>
        <v/>
      </c>
      <c r="G51" s="30" t="str">
        <f>IF(MOD(ROW(),3)=0,"",IF(MOD(ROW(),3)=1,工资明细表!G$3,INDEX(工资明细表!$A:$Q,INT((ROW()-1)/3)+4,COLUMN())))</f>
        <v/>
      </c>
      <c r="H51" s="30" t="str">
        <f>IF(MOD(ROW(),3)=0,"",IF(MOD(ROW(),3)=1,工资明细表!H$3,INDEX(工资明细表!$A:$Q,INT((ROW()-1)/3)+4,COLUMN())))</f>
        <v/>
      </c>
      <c r="I51" s="30" t="str">
        <f>IF(MOD(ROW(),3)=0,"",IF(MOD(ROW(),3)=1,工资明细表!I$3,INDEX(工资明细表!$A:$Q,INT((ROW()-1)/3)+4,COLUMN())))</f>
        <v/>
      </c>
      <c r="J51" s="30" t="str">
        <f>IF(MOD(ROW(),3)=0,"",IF(MOD(ROW(),3)=1,工资明细表!J$3,INDEX(工资明细表!$A:$Q,INT((ROW()-1)/3)+4,COLUMN())))</f>
        <v/>
      </c>
      <c r="K51" s="30" t="str">
        <f>IF(MOD(ROW(),3)=0,"",IF(MOD(ROW(),3)=1,工资明细表!K$3,INDEX(工资明细表!$A:$Q,INT((ROW()-1)/3)+4,COLUMN())))</f>
        <v/>
      </c>
      <c r="L51" s="30" t="str">
        <f>IF(MOD(ROW(),3)=0,"",IF(MOD(ROW(),3)=1,工资明细表!L$3,INDEX(工资明细表!$A:$Q,INT((ROW()-1)/3)+4,COLUMN())))</f>
        <v/>
      </c>
      <c r="M51" s="30" t="str">
        <f>IF(MOD(ROW(),3)=0,"",IF(MOD(ROW(),3)=1,工资明细表!M$3,INDEX(工资明细表!$A:$Q,INT((ROW()-1)/3)+4,COLUMN())))</f>
        <v/>
      </c>
      <c r="N51" s="30" t="str">
        <f>IF(MOD(ROW(),3)=0,"",IF(MOD(ROW(),3)=1,工资明细表!N$3,INDEX(工资明细表!$A:$Q,INT((ROW()-1)/3)+4,COLUMN())))</f>
        <v/>
      </c>
      <c r="O51" s="30" t="str">
        <f>IF(MOD(ROW(),3)=0,"",IF(MOD(ROW(),3)=1,工资明细表!O$3,INDEX(工资明细表!$A:$Q,INT((ROW()-1)/3)+4,COLUMN())))</f>
        <v/>
      </c>
      <c r="P51" s="30" t="str">
        <f>IF(MOD(ROW(),3)=0,"",IF(MOD(ROW(),3)=1,工资明细表!P$3,INDEX(工资明细表!$A:$Q,INT((ROW()-1)/3)+4,COLUMN())))</f>
        <v/>
      </c>
    </row>
    <row r="52" spans="1:16" ht="20.100000000000001" customHeight="1" x14ac:dyDescent="0.2">
      <c r="A52" s="29" t="str">
        <f>IF(MOD(ROW(),3)=0,"",IF(MOD(ROW(),3)=1,工资明细表!A$3,INDEX(工资明细表!$A:$Q,INT((ROW()-1)/3)+4,COLUMN())))</f>
        <v>员工代码</v>
      </c>
      <c r="B52" s="29" t="str">
        <f>IF(MOD(ROW(),3)=0,"",IF(MOD(ROW(),3)=1,工资明细表!B$3,INDEX(工资明细表!$A:$Q,INT((ROW()-1)/3)+4,COLUMN())))</f>
        <v>部门</v>
      </c>
      <c r="C52" s="29" t="str">
        <f>IF(MOD(ROW(),3)=0,"",IF(MOD(ROW(),3)=1,工资明细表!C$3,INDEX(工资明细表!$A:$Q,INT((ROW()-1)/3)+4,COLUMN())))</f>
        <v>姓名</v>
      </c>
      <c r="D52" s="30" t="str">
        <f>IF(MOD(ROW(),3)=0,"",IF(MOD(ROW(),3)=1,工资明细表!D$3,INDEX(工资明细表!$A:$Q,INT((ROW()-1)/3)+4,COLUMN())))</f>
        <v>基础工资</v>
      </c>
      <c r="E52" s="30" t="str">
        <f>IF(MOD(ROW(),3)=0,"",IF(MOD(ROW(),3)=1,工资明细表!E$3,INDEX(工资明细表!$A:$Q,INT((ROW()-1)/3)+4,COLUMN())))</f>
        <v>绩效工资</v>
      </c>
      <c r="F52" s="30" t="str">
        <f>IF(MOD(ROW(),3)=0,"",IF(MOD(ROW(),3)=1,工资明细表!F$3,INDEX(工资明细表!$A:$Q,INT((ROW()-1)/3)+4,COLUMN())))</f>
        <v>工龄工资</v>
      </c>
      <c r="G52" s="30" t="str">
        <f>IF(MOD(ROW(),3)=0,"",IF(MOD(ROW(),3)=1,工资明细表!G$3,INDEX(工资明细表!$A:$Q,INT((ROW()-1)/3)+4,COLUMN())))</f>
        <v>通讯补助</v>
      </c>
      <c r="H52" s="30" t="str">
        <f>IF(MOD(ROW(),3)=0,"",IF(MOD(ROW(),3)=1,工资明细表!H$3,INDEX(工资明细表!$A:$Q,INT((ROW()-1)/3)+4,COLUMN())))</f>
        <v>应发合计</v>
      </c>
      <c r="I52" s="30" t="str">
        <f>IF(MOD(ROW(),3)=0,"",IF(MOD(ROW(),3)=1,工资明细表!I$3,INDEX(工资明细表!$A:$Q,INT((ROW()-1)/3)+4,COLUMN())))</f>
        <v>日工资</v>
      </c>
      <c r="J52" s="30" t="str">
        <f>IF(MOD(ROW(),3)=0,"",IF(MOD(ROW(),3)=1,工资明细表!J$3,INDEX(工资明细表!$A:$Q,INT((ROW()-1)/3)+4,COLUMN())))</f>
        <v>正常加班
工资</v>
      </c>
      <c r="K52" s="30" t="str">
        <f>IF(MOD(ROW(),3)=0,"",IF(MOD(ROW(),3)=1,工资明细表!K$3,INDEX(工资明细表!$A:$Q,INT((ROW()-1)/3)+4,COLUMN())))</f>
        <v>节日加班
工资</v>
      </c>
      <c r="L52" s="30" t="str">
        <f>IF(MOD(ROW(),3)=0,"",IF(MOD(ROW(),3)=1,工资明细表!L$3,INDEX(工资明细表!$A:$Q,INT((ROW()-1)/3)+4,COLUMN())))</f>
        <v>工资合计</v>
      </c>
      <c r="M52" s="30" t="str">
        <f>IF(MOD(ROW(),3)=0,"",IF(MOD(ROW(),3)=1,工资明细表!M$3,INDEX(工资明细表!$A:$Q,INT((ROW()-1)/3)+4,COLUMN())))</f>
        <v>个人所得税</v>
      </c>
      <c r="N52" s="30" t="str">
        <f>IF(MOD(ROW(),3)=0,"",IF(MOD(ROW(),3)=1,工资明细表!N$3,INDEX(工资明细表!$A:$Q,INT((ROW()-1)/3)+4,COLUMN())))</f>
        <v>住宿费</v>
      </c>
      <c r="O52" s="30" t="str">
        <f>IF(MOD(ROW(),3)=0,"",IF(MOD(ROW(),3)=1,工资明细表!O$3,INDEX(工资明细表!$A:$Q,INT((ROW()-1)/3)+4,COLUMN())))</f>
        <v>代扣养老保险</v>
      </c>
      <c r="P52" s="30" t="str">
        <f>IF(MOD(ROW(),3)=0,"",IF(MOD(ROW(),3)=1,工资明细表!P$3,INDEX(工资明细表!$A:$Q,INT((ROW()-1)/3)+4,COLUMN())))</f>
        <v>实发合计</v>
      </c>
    </row>
    <row r="53" spans="1:16" ht="20.100000000000001" customHeight="1" x14ac:dyDescent="0.2">
      <c r="A53" s="29">
        <f>IF(MOD(ROW(),3)=0,"",IF(MOD(ROW(),3)=1,工资明细表!A$3,INDEX(工资明细表!$A:$Q,INT((ROW()-1)/3)+4,COLUMN())))</f>
        <v>16018</v>
      </c>
      <c r="B53" s="29" t="str">
        <f>IF(MOD(ROW(),3)=0,"",IF(MOD(ROW(),3)=1,工资明细表!B$3,INDEX(工资明细表!$A:$Q,INT((ROW()-1)/3)+4,COLUMN())))</f>
        <v>人力资源部</v>
      </c>
      <c r="C53" s="29" t="str">
        <f>IF(MOD(ROW(),3)=0,"",IF(MOD(ROW(),3)=1,工资明细表!C$3,INDEX(工资明细表!$A:$Q,INT((ROW()-1)/3)+4,COLUMN())))</f>
        <v>林圣智</v>
      </c>
      <c r="D53" s="30">
        <f>IF(MOD(ROW(),3)=0,"",IF(MOD(ROW(),3)=1,工资明细表!D$3,INDEX(工资明细表!$A:$Q,INT((ROW()-1)/3)+4,COLUMN())))</f>
        <v>3300</v>
      </c>
      <c r="E53" s="30">
        <f>IF(MOD(ROW(),3)=0,"",IF(MOD(ROW(),3)=1,工资明细表!E$3,INDEX(工资明细表!$A:$Q,INT((ROW()-1)/3)+4,COLUMN())))</f>
        <v>2852</v>
      </c>
      <c r="F53" s="30">
        <f ca="1">IF(MOD(ROW(),3)=0,"",IF(MOD(ROW(),3)=1,工资明细表!F$3,INDEX(工资明细表!$A:$Q,INT((ROW()-1)/3)+4,COLUMN())))</f>
        <v>850</v>
      </c>
      <c r="G53" s="30">
        <f>IF(MOD(ROW(),3)=0,"",IF(MOD(ROW(),3)=1,工资明细表!G$3,INDEX(工资明细表!$A:$Q,INT((ROW()-1)/3)+4,COLUMN())))</f>
        <v>50</v>
      </c>
      <c r="H53" s="30">
        <f ca="1">IF(MOD(ROW(),3)=0,"",IF(MOD(ROW(),3)=1,工资明细表!H$3,INDEX(工资明细表!$A:$Q,INT((ROW()-1)/3)+4,COLUMN())))</f>
        <v>7052</v>
      </c>
      <c r="I53" s="30">
        <f ca="1">IF(MOD(ROW(),3)=0,"",IF(MOD(ROW(),3)=1,工资明细表!I$3,INDEX(工资明细表!$A:$Q,INT((ROW()-1)/3)+4,COLUMN())))</f>
        <v>294</v>
      </c>
      <c r="J53" s="30">
        <f ca="1">IF(MOD(ROW(),3)=0,"",IF(MOD(ROW(),3)=1,工资明细表!J$3,INDEX(工资明细表!$A:$Q,INT((ROW()-1)/3)+4,COLUMN())))</f>
        <v>1176</v>
      </c>
      <c r="K53" s="30">
        <f ca="1">IF(MOD(ROW(),3)=0,"",IF(MOD(ROW(),3)=1,工资明细表!K$3,INDEX(工资明细表!$A:$Q,INT((ROW()-1)/3)+4,COLUMN())))</f>
        <v>0</v>
      </c>
      <c r="L53" s="30">
        <f ca="1">IF(MOD(ROW(),3)=0,"",IF(MOD(ROW(),3)=1,工资明细表!L$3,INDEX(工资明细表!$A:$Q,INT((ROW()-1)/3)+4,COLUMN())))</f>
        <v>8228</v>
      </c>
      <c r="M53" s="30">
        <f ca="1">IF(MOD(ROW(),3)=0,"",IF(MOD(ROW(),3)=1,工资明细表!M$3,INDEX(工资明细表!$A:$Q,INT((ROW()-1)/3)+4,COLUMN())))</f>
        <v>390.6</v>
      </c>
      <c r="N53" s="30">
        <f>IF(MOD(ROW(),3)=0,"",IF(MOD(ROW(),3)=1,工资明细表!N$3,INDEX(工资明细表!$A:$Q,INT((ROW()-1)/3)+4,COLUMN())))</f>
        <v>0</v>
      </c>
      <c r="O53" s="30">
        <f ca="1">IF(MOD(ROW(),3)=0,"",IF(MOD(ROW(),3)=1,工资明细表!O$3,INDEX(工资明细表!$A:$Q,INT((ROW()-1)/3)+4,COLUMN())))</f>
        <v>765</v>
      </c>
      <c r="P53" s="30">
        <f ca="1">IF(MOD(ROW(),3)=0,"",IF(MOD(ROW(),3)=1,工资明细表!P$3,INDEX(工资明细表!$A:$Q,INT((ROW()-1)/3)+4,COLUMN())))</f>
        <v>7072.4</v>
      </c>
    </row>
    <row r="54" spans="1:16" ht="20.100000000000001" customHeight="1" x14ac:dyDescent="0.2">
      <c r="A54" s="29" t="str">
        <f>IF(MOD(ROW(),3)=0,"",IF(MOD(ROW(),3)=1,工资明细表!A$3,INDEX(工资明细表!$A:$Q,INT((ROW()-1)/3)+4,COLUMN())))</f>
        <v/>
      </c>
      <c r="B54" s="29" t="str">
        <f>IF(MOD(ROW(),3)=0,"",IF(MOD(ROW(),3)=1,工资明细表!B$3,INDEX(工资明细表!$A:$Q,INT((ROW()-1)/3)+4,COLUMN())))</f>
        <v/>
      </c>
      <c r="C54" s="29" t="str">
        <f>IF(MOD(ROW(),3)=0,"",IF(MOD(ROW(),3)=1,工资明细表!C$3,INDEX(工资明细表!$A:$Q,INT((ROW()-1)/3)+4,COLUMN())))</f>
        <v/>
      </c>
      <c r="D54" s="30" t="str">
        <f>IF(MOD(ROW(),3)=0,"",IF(MOD(ROW(),3)=1,工资明细表!D$3,INDEX(工资明细表!$A:$Q,INT((ROW()-1)/3)+4,COLUMN())))</f>
        <v/>
      </c>
      <c r="E54" s="30" t="str">
        <f>IF(MOD(ROW(),3)=0,"",IF(MOD(ROW(),3)=1,工资明细表!E$3,INDEX(工资明细表!$A:$Q,INT((ROW()-1)/3)+4,COLUMN())))</f>
        <v/>
      </c>
      <c r="F54" s="30" t="str">
        <f>IF(MOD(ROW(),3)=0,"",IF(MOD(ROW(),3)=1,工资明细表!F$3,INDEX(工资明细表!$A:$Q,INT((ROW()-1)/3)+4,COLUMN())))</f>
        <v/>
      </c>
      <c r="G54" s="30" t="str">
        <f>IF(MOD(ROW(),3)=0,"",IF(MOD(ROW(),3)=1,工资明细表!G$3,INDEX(工资明细表!$A:$Q,INT((ROW()-1)/3)+4,COLUMN())))</f>
        <v/>
      </c>
      <c r="H54" s="30" t="str">
        <f>IF(MOD(ROW(),3)=0,"",IF(MOD(ROW(),3)=1,工资明细表!H$3,INDEX(工资明细表!$A:$Q,INT((ROW()-1)/3)+4,COLUMN())))</f>
        <v/>
      </c>
      <c r="I54" s="30" t="str">
        <f>IF(MOD(ROW(),3)=0,"",IF(MOD(ROW(),3)=1,工资明细表!I$3,INDEX(工资明细表!$A:$Q,INT((ROW()-1)/3)+4,COLUMN())))</f>
        <v/>
      </c>
      <c r="J54" s="30" t="str">
        <f>IF(MOD(ROW(),3)=0,"",IF(MOD(ROW(),3)=1,工资明细表!J$3,INDEX(工资明细表!$A:$Q,INT((ROW()-1)/3)+4,COLUMN())))</f>
        <v/>
      </c>
      <c r="K54" s="30" t="str">
        <f>IF(MOD(ROW(),3)=0,"",IF(MOD(ROW(),3)=1,工资明细表!K$3,INDEX(工资明细表!$A:$Q,INT((ROW()-1)/3)+4,COLUMN())))</f>
        <v/>
      </c>
      <c r="L54" s="30" t="str">
        <f>IF(MOD(ROW(),3)=0,"",IF(MOD(ROW(),3)=1,工资明细表!L$3,INDEX(工资明细表!$A:$Q,INT((ROW()-1)/3)+4,COLUMN())))</f>
        <v/>
      </c>
      <c r="M54" s="30" t="str">
        <f>IF(MOD(ROW(),3)=0,"",IF(MOD(ROW(),3)=1,工资明细表!M$3,INDEX(工资明细表!$A:$Q,INT((ROW()-1)/3)+4,COLUMN())))</f>
        <v/>
      </c>
      <c r="N54" s="30" t="str">
        <f>IF(MOD(ROW(),3)=0,"",IF(MOD(ROW(),3)=1,工资明细表!N$3,INDEX(工资明细表!$A:$Q,INT((ROW()-1)/3)+4,COLUMN())))</f>
        <v/>
      </c>
      <c r="O54" s="30" t="str">
        <f>IF(MOD(ROW(),3)=0,"",IF(MOD(ROW(),3)=1,工资明细表!O$3,INDEX(工资明细表!$A:$Q,INT((ROW()-1)/3)+4,COLUMN())))</f>
        <v/>
      </c>
      <c r="P54" s="30" t="str">
        <f>IF(MOD(ROW(),3)=0,"",IF(MOD(ROW(),3)=1,工资明细表!P$3,INDEX(工资明细表!$A:$Q,INT((ROW()-1)/3)+4,COLUMN())))</f>
        <v/>
      </c>
    </row>
    <row r="55" spans="1:16" ht="20.100000000000001" customHeight="1" x14ac:dyDescent="0.2">
      <c r="A55" s="29" t="str">
        <f>IF(MOD(ROW(),3)=0,"",IF(MOD(ROW(),3)=1,工资明细表!A$3,INDEX(工资明细表!$A:$Q,INT((ROW()-1)/3)+4,COLUMN())))</f>
        <v>员工代码</v>
      </c>
      <c r="B55" s="29" t="str">
        <f>IF(MOD(ROW(),3)=0,"",IF(MOD(ROW(),3)=1,工资明细表!B$3,INDEX(工资明细表!$A:$Q,INT((ROW()-1)/3)+4,COLUMN())))</f>
        <v>部门</v>
      </c>
      <c r="C55" s="29" t="str">
        <f>IF(MOD(ROW(),3)=0,"",IF(MOD(ROW(),3)=1,工资明细表!C$3,INDEX(工资明细表!$A:$Q,INT((ROW()-1)/3)+4,COLUMN())))</f>
        <v>姓名</v>
      </c>
      <c r="D55" s="30" t="str">
        <f>IF(MOD(ROW(),3)=0,"",IF(MOD(ROW(),3)=1,工资明细表!D$3,INDEX(工资明细表!$A:$Q,INT((ROW()-1)/3)+4,COLUMN())))</f>
        <v>基础工资</v>
      </c>
      <c r="E55" s="30" t="str">
        <f>IF(MOD(ROW(),3)=0,"",IF(MOD(ROW(),3)=1,工资明细表!E$3,INDEX(工资明细表!$A:$Q,INT((ROW()-1)/3)+4,COLUMN())))</f>
        <v>绩效工资</v>
      </c>
      <c r="F55" s="30" t="str">
        <f>IF(MOD(ROW(),3)=0,"",IF(MOD(ROW(),3)=1,工资明细表!F$3,INDEX(工资明细表!$A:$Q,INT((ROW()-1)/3)+4,COLUMN())))</f>
        <v>工龄工资</v>
      </c>
      <c r="G55" s="30" t="str">
        <f>IF(MOD(ROW(),3)=0,"",IF(MOD(ROW(),3)=1,工资明细表!G$3,INDEX(工资明细表!$A:$Q,INT((ROW()-1)/3)+4,COLUMN())))</f>
        <v>通讯补助</v>
      </c>
      <c r="H55" s="30" t="str">
        <f>IF(MOD(ROW(),3)=0,"",IF(MOD(ROW(),3)=1,工资明细表!H$3,INDEX(工资明细表!$A:$Q,INT((ROW()-1)/3)+4,COLUMN())))</f>
        <v>应发合计</v>
      </c>
      <c r="I55" s="30" t="str">
        <f>IF(MOD(ROW(),3)=0,"",IF(MOD(ROW(),3)=1,工资明细表!I$3,INDEX(工资明细表!$A:$Q,INT((ROW()-1)/3)+4,COLUMN())))</f>
        <v>日工资</v>
      </c>
      <c r="J55" s="30" t="str">
        <f>IF(MOD(ROW(),3)=0,"",IF(MOD(ROW(),3)=1,工资明细表!J$3,INDEX(工资明细表!$A:$Q,INT((ROW()-1)/3)+4,COLUMN())))</f>
        <v>正常加班
工资</v>
      </c>
      <c r="K55" s="30" t="str">
        <f>IF(MOD(ROW(),3)=0,"",IF(MOD(ROW(),3)=1,工资明细表!K$3,INDEX(工资明细表!$A:$Q,INT((ROW()-1)/3)+4,COLUMN())))</f>
        <v>节日加班
工资</v>
      </c>
      <c r="L55" s="30" t="str">
        <f>IF(MOD(ROW(),3)=0,"",IF(MOD(ROW(),3)=1,工资明细表!L$3,INDEX(工资明细表!$A:$Q,INT((ROW()-1)/3)+4,COLUMN())))</f>
        <v>工资合计</v>
      </c>
      <c r="M55" s="30" t="str">
        <f>IF(MOD(ROW(),3)=0,"",IF(MOD(ROW(),3)=1,工资明细表!M$3,INDEX(工资明细表!$A:$Q,INT((ROW()-1)/3)+4,COLUMN())))</f>
        <v>个人所得税</v>
      </c>
      <c r="N55" s="30" t="str">
        <f>IF(MOD(ROW(),3)=0,"",IF(MOD(ROW(),3)=1,工资明细表!N$3,INDEX(工资明细表!$A:$Q,INT((ROW()-1)/3)+4,COLUMN())))</f>
        <v>住宿费</v>
      </c>
      <c r="O55" s="30" t="str">
        <f>IF(MOD(ROW(),3)=0,"",IF(MOD(ROW(),3)=1,工资明细表!O$3,INDEX(工资明细表!$A:$Q,INT((ROW()-1)/3)+4,COLUMN())))</f>
        <v>代扣养老保险</v>
      </c>
      <c r="P55" s="30" t="str">
        <f>IF(MOD(ROW(),3)=0,"",IF(MOD(ROW(),3)=1,工资明细表!P$3,INDEX(工资明细表!$A:$Q,INT((ROW()-1)/3)+4,COLUMN())))</f>
        <v>实发合计</v>
      </c>
    </row>
    <row r="56" spans="1:16" ht="20.100000000000001" customHeight="1" x14ac:dyDescent="0.2">
      <c r="A56" s="29">
        <f>IF(MOD(ROW(),3)=0,"",IF(MOD(ROW(),3)=1,工资明细表!A$3,INDEX(工资明细表!$A:$Q,INT((ROW()-1)/3)+4,COLUMN())))</f>
        <v>16019</v>
      </c>
      <c r="B56" s="29" t="str">
        <f>IF(MOD(ROW(),3)=0,"",IF(MOD(ROW(),3)=1,工资明细表!B$3,INDEX(工资明细表!$A:$Q,INT((ROW()-1)/3)+4,COLUMN())))</f>
        <v>人力资源部</v>
      </c>
      <c r="C56" s="29" t="str">
        <f>IF(MOD(ROW(),3)=0,"",IF(MOD(ROW(),3)=1,工资明细表!C$3,INDEX(工资明细表!$A:$Q,INT((ROW()-1)/3)+4,COLUMN())))</f>
        <v>林芯羽</v>
      </c>
      <c r="D56" s="30">
        <f>IF(MOD(ROW(),3)=0,"",IF(MOD(ROW(),3)=1,工资明细表!D$3,INDEX(工资明细表!$A:$Q,INT((ROW()-1)/3)+4,COLUMN())))</f>
        <v>1950</v>
      </c>
      <c r="E56" s="30">
        <f>IF(MOD(ROW(),3)=0,"",IF(MOD(ROW(),3)=1,工资明细表!E$3,INDEX(工资明细表!$A:$Q,INT((ROW()-1)/3)+4,COLUMN())))</f>
        <v>2425</v>
      </c>
      <c r="F56" s="30">
        <f ca="1">IF(MOD(ROW(),3)=0,"",IF(MOD(ROW(),3)=1,工资明细表!F$3,INDEX(工资明细表!$A:$Q,INT((ROW()-1)/3)+4,COLUMN())))</f>
        <v>700</v>
      </c>
      <c r="G56" s="30">
        <f>IF(MOD(ROW(),3)=0,"",IF(MOD(ROW(),3)=1,工资明细表!G$3,INDEX(工资明细表!$A:$Q,INT((ROW()-1)/3)+4,COLUMN())))</f>
        <v>0</v>
      </c>
      <c r="H56" s="30">
        <f ca="1">IF(MOD(ROW(),3)=0,"",IF(MOD(ROW(),3)=1,工资明细表!H$3,INDEX(工资明细表!$A:$Q,INT((ROW()-1)/3)+4,COLUMN())))</f>
        <v>5075</v>
      </c>
      <c r="I56" s="30">
        <f ca="1">IF(MOD(ROW(),3)=0,"",IF(MOD(ROW(),3)=1,工资明细表!I$3,INDEX(工资明细表!$A:$Q,INT((ROW()-1)/3)+4,COLUMN())))</f>
        <v>211</v>
      </c>
      <c r="J56" s="30">
        <f ca="1">IF(MOD(ROW(),3)=0,"",IF(MOD(ROW(),3)=1,工资明细表!J$3,INDEX(工资明细表!$A:$Q,INT((ROW()-1)/3)+4,COLUMN())))</f>
        <v>0</v>
      </c>
      <c r="K56" s="30">
        <f ca="1">IF(MOD(ROW(),3)=0,"",IF(MOD(ROW(),3)=1,工资明细表!K$3,INDEX(工资明细表!$A:$Q,INT((ROW()-1)/3)+4,COLUMN())))</f>
        <v>0</v>
      </c>
      <c r="L56" s="30">
        <f ca="1">IF(MOD(ROW(),3)=0,"",IF(MOD(ROW(),3)=1,工资明细表!L$3,INDEX(工资明细表!$A:$Q,INT((ROW()-1)/3)+4,COLUMN())))</f>
        <v>5075</v>
      </c>
      <c r="M56" s="30">
        <f ca="1">IF(MOD(ROW(),3)=0,"",IF(MOD(ROW(),3)=1,工资明细表!M$3,INDEX(工资明细表!$A:$Q,INT((ROW()-1)/3)+4,COLUMN())))</f>
        <v>52.5</v>
      </c>
      <c r="N56" s="30">
        <f>IF(MOD(ROW(),3)=0,"",IF(MOD(ROW(),3)=1,工资明细表!N$3,INDEX(工资明细表!$A:$Q,INT((ROW()-1)/3)+4,COLUMN())))</f>
        <v>0</v>
      </c>
      <c r="O56" s="30">
        <f ca="1">IF(MOD(ROW(),3)=0,"",IF(MOD(ROW(),3)=1,工资明细表!O$3,INDEX(工资明细表!$A:$Q,INT((ROW()-1)/3)+4,COLUMN())))</f>
        <v>630</v>
      </c>
      <c r="P56" s="30">
        <f ca="1">IF(MOD(ROW(),3)=0,"",IF(MOD(ROW(),3)=1,工资明细表!P$3,INDEX(工资明细表!$A:$Q,INT((ROW()-1)/3)+4,COLUMN())))</f>
        <v>4392.5</v>
      </c>
    </row>
    <row r="57" spans="1:16" ht="20.100000000000001" customHeight="1" x14ac:dyDescent="0.2">
      <c r="A57" s="29" t="str">
        <f>IF(MOD(ROW(),3)=0,"",IF(MOD(ROW(),3)=1,工资明细表!A$3,INDEX(工资明细表!$A:$Q,INT((ROW()-1)/3)+4,COLUMN())))</f>
        <v/>
      </c>
      <c r="B57" s="29" t="str">
        <f>IF(MOD(ROW(),3)=0,"",IF(MOD(ROW(),3)=1,工资明细表!B$3,INDEX(工资明细表!$A:$Q,INT((ROW()-1)/3)+4,COLUMN())))</f>
        <v/>
      </c>
      <c r="C57" s="29" t="str">
        <f>IF(MOD(ROW(),3)=0,"",IF(MOD(ROW(),3)=1,工资明细表!C$3,INDEX(工资明细表!$A:$Q,INT((ROW()-1)/3)+4,COLUMN())))</f>
        <v/>
      </c>
      <c r="D57" s="30" t="str">
        <f>IF(MOD(ROW(),3)=0,"",IF(MOD(ROW(),3)=1,工资明细表!D$3,INDEX(工资明细表!$A:$Q,INT((ROW()-1)/3)+4,COLUMN())))</f>
        <v/>
      </c>
      <c r="E57" s="30" t="str">
        <f>IF(MOD(ROW(),3)=0,"",IF(MOD(ROW(),3)=1,工资明细表!E$3,INDEX(工资明细表!$A:$Q,INT((ROW()-1)/3)+4,COLUMN())))</f>
        <v/>
      </c>
      <c r="F57" s="30" t="str">
        <f>IF(MOD(ROW(),3)=0,"",IF(MOD(ROW(),3)=1,工资明细表!F$3,INDEX(工资明细表!$A:$Q,INT((ROW()-1)/3)+4,COLUMN())))</f>
        <v/>
      </c>
      <c r="G57" s="30" t="str">
        <f>IF(MOD(ROW(),3)=0,"",IF(MOD(ROW(),3)=1,工资明细表!G$3,INDEX(工资明细表!$A:$Q,INT((ROW()-1)/3)+4,COLUMN())))</f>
        <v/>
      </c>
      <c r="H57" s="30" t="str">
        <f>IF(MOD(ROW(),3)=0,"",IF(MOD(ROW(),3)=1,工资明细表!H$3,INDEX(工资明细表!$A:$Q,INT((ROW()-1)/3)+4,COLUMN())))</f>
        <v/>
      </c>
      <c r="I57" s="30" t="str">
        <f>IF(MOD(ROW(),3)=0,"",IF(MOD(ROW(),3)=1,工资明细表!I$3,INDEX(工资明细表!$A:$Q,INT((ROW()-1)/3)+4,COLUMN())))</f>
        <v/>
      </c>
      <c r="J57" s="30" t="str">
        <f>IF(MOD(ROW(),3)=0,"",IF(MOD(ROW(),3)=1,工资明细表!J$3,INDEX(工资明细表!$A:$Q,INT((ROW()-1)/3)+4,COLUMN())))</f>
        <v/>
      </c>
      <c r="K57" s="30" t="str">
        <f>IF(MOD(ROW(),3)=0,"",IF(MOD(ROW(),3)=1,工资明细表!K$3,INDEX(工资明细表!$A:$Q,INT((ROW()-1)/3)+4,COLUMN())))</f>
        <v/>
      </c>
      <c r="L57" s="30" t="str">
        <f>IF(MOD(ROW(),3)=0,"",IF(MOD(ROW(),3)=1,工资明细表!L$3,INDEX(工资明细表!$A:$Q,INT((ROW()-1)/3)+4,COLUMN())))</f>
        <v/>
      </c>
      <c r="M57" s="30" t="str">
        <f>IF(MOD(ROW(),3)=0,"",IF(MOD(ROW(),3)=1,工资明细表!M$3,INDEX(工资明细表!$A:$Q,INT((ROW()-1)/3)+4,COLUMN())))</f>
        <v/>
      </c>
      <c r="N57" s="30" t="str">
        <f>IF(MOD(ROW(),3)=0,"",IF(MOD(ROW(),3)=1,工资明细表!N$3,INDEX(工资明细表!$A:$Q,INT((ROW()-1)/3)+4,COLUMN())))</f>
        <v/>
      </c>
      <c r="O57" s="30" t="str">
        <f>IF(MOD(ROW(),3)=0,"",IF(MOD(ROW(),3)=1,工资明细表!O$3,INDEX(工资明细表!$A:$Q,INT((ROW()-1)/3)+4,COLUMN())))</f>
        <v/>
      </c>
      <c r="P57" s="30" t="str">
        <f>IF(MOD(ROW(),3)=0,"",IF(MOD(ROW(),3)=1,工资明细表!P$3,INDEX(工资明细表!$A:$Q,INT((ROW()-1)/3)+4,COLUMN())))</f>
        <v/>
      </c>
    </row>
    <row r="58" spans="1:16" ht="20.100000000000001" customHeight="1" x14ac:dyDescent="0.2">
      <c r="A58" s="29" t="str">
        <f>IF(MOD(ROW(),3)=0,"",IF(MOD(ROW(),3)=1,工资明细表!A$3,INDEX(工资明细表!$A:$Q,INT((ROW()-1)/3)+4,COLUMN())))</f>
        <v>员工代码</v>
      </c>
      <c r="B58" s="29" t="str">
        <f>IF(MOD(ROW(),3)=0,"",IF(MOD(ROW(),3)=1,工资明细表!B$3,INDEX(工资明细表!$A:$Q,INT((ROW()-1)/3)+4,COLUMN())))</f>
        <v>部门</v>
      </c>
      <c r="C58" s="29" t="str">
        <f>IF(MOD(ROW(),3)=0,"",IF(MOD(ROW(),3)=1,工资明细表!C$3,INDEX(工资明细表!$A:$Q,INT((ROW()-1)/3)+4,COLUMN())))</f>
        <v>姓名</v>
      </c>
      <c r="D58" s="30" t="str">
        <f>IF(MOD(ROW(),3)=0,"",IF(MOD(ROW(),3)=1,工资明细表!D$3,INDEX(工资明细表!$A:$Q,INT((ROW()-1)/3)+4,COLUMN())))</f>
        <v>基础工资</v>
      </c>
      <c r="E58" s="30" t="str">
        <f>IF(MOD(ROW(),3)=0,"",IF(MOD(ROW(),3)=1,工资明细表!E$3,INDEX(工资明细表!$A:$Q,INT((ROW()-1)/3)+4,COLUMN())))</f>
        <v>绩效工资</v>
      </c>
      <c r="F58" s="30" t="str">
        <f>IF(MOD(ROW(),3)=0,"",IF(MOD(ROW(),3)=1,工资明细表!F$3,INDEX(工资明细表!$A:$Q,INT((ROW()-1)/3)+4,COLUMN())))</f>
        <v>工龄工资</v>
      </c>
      <c r="G58" s="30" t="str">
        <f>IF(MOD(ROW(),3)=0,"",IF(MOD(ROW(),3)=1,工资明细表!G$3,INDEX(工资明细表!$A:$Q,INT((ROW()-1)/3)+4,COLUMN())))</f>
        <v>通讯补助</v>
      </c>
      <c r="H58" s="30" t="str">
        <f>IF(MOD(ROW(),3)=0,"",IF(MOD(ROW(),3)=1,工资明细表!H$3,INDEX(工资明细表!$A:$Q,INT((ROW()-1)/3)+4,COLUMN())))</f>
        <v>应发合计</v>
      </c>
      <c r="I58" s="30" t="str">
        <f>IF(MOD(ROW(),3)=0,"",IF(MOD(ROW(),3)=1,工资明细表!I$3,INDEX(工资明细表!$A:$Q,INT((ROW()-1)/3)+4,COLUMN())))</f>
        <v>日工资</v>
      </c>
      <c r="J58" s="30" t="str">
        <f>IF(MOD(ROW(),3)=0,"",IF(MOD(ROW(),3)=1,工资明细表!J$3,INDEX(工资明细表!$A:$Q,INT((ROW()-1)/3)+4,COLUMN())))</f>
        <v>正常加班
工资</v>
      </c>
      <c r="K58" s="30" t="str">
        <f>IF(MOD(ROW(),3)=0,"",IF(MOD(ROW(),3)=1,工资明细表!K$3,INDEX(工资明细表!$A:$Q,INT((ROW()-1)/3)+4,COLUMN())))</f>
        <v>节日加班
工资</v>
      </c>
      <c r="L58" s="30" t="str">
        <f>IF(MOD(ROW(),3)=0,"",IF(MOD(ROW(),3)=1,工资明细表!L$3,INDEX(工资明细表!$A:$Q,INT((ROW()-1)/3)+4,COLUMN())))</f>
        <v>工资合计</v>
      </c>
      <c r="M58" s="30" t="str">
        <f>IF(MOD(ROW(),3)=0,"",IF(MOD(ROW(),3)=1,工资明细表!M$3,INDEX(工资明细表!$A:$Q,INT((ROW()-1)/3)+4,COLUMN())))</f>
        <v>个人所得税</v>
      </c>
      <c r="N58" s="30" t="str">
        <f>IF(MOD(ROW(),3)=0,"",IF(MOD(ROW(),3)=1,工资明细表!N$3,INDEX(工资明细表!$A:$Q,INT((ROW()-1)/3)+4,COLUMN())))</f>
        <v>住宿费</v>
      </c>
      <c r="O58" s="30" t="str">
        <f>IF(MOD(ROW(),3)=0,"",IF(MOD(ROW(),3)=1,工资明细表!O$3,INDEX(工资明细表!$A:$Q,INT((ROW()-1)/3)+4,COLUMN())))</f>
        <v>代扣养老保险</v>
      </c>
      <c r="P58" s="30" t="str">
        <f>IF(MOD(ROW(),3)=0,"",IF(MOD(ROW(),3)=1,工资明细表!P$3,INDEX(工资明细表!$A:$Q,INT((ROW()-1)/3)+4,COLUMN())))</f>
        <v>实发合计</v>
      </c>
    </row>
    <row r="59" spans="1:16" ht="20.100000000000001" customHeight="1" x14ac:dyDescent="0.2">
      <c r="A59" s="29">
        <f>IF(MOD(ROW(),3)=0,"",IF(MOD(ROW(),3)=1,工资明细表!A$3,INDEX(工资明细表!$A:$Q,INT((ROW()-1)/3)+4,COLUMN())))</f>
        <v>0</v>
      </c>
      <c r="B59" s="29">
        <f>IF(MOD(ROW(),3)=0,"",IF(MOD(ROW(),3)=1,工资明细表!B$3,INDEX(工资明细表!$A:$Q,INT((ROW()-1)/3)+4,COLUMN())))</f>
        <v>0</v>
      </c>
      <c r="C59" s="29">
        <f>IF(MOD(ROW(),3)=0,"",IF(MOD(ROW(),3)=1,工资明细表!C$3,INDEX(工资明细表!$A:$Q,INT((ROW()-1)/3)+4,COLUMN())))</f>
        <v>0</v>
      </c>
      <c r="D59" s="30">
        <f>IF(MOD(ROW(),3)=0,"",IF(MOD(ROW(),3)=1,工资明细表!D$3,INDEX(工资明细表!$A:$Q,INT((ROW()-1)/3)+4,COLUMN())))</f>
        <v>0</v>
      </c>
      <c r="E59" s="30">
        <f>IF(MOD(ROW(),3)=0,"",IF(MOD(ROW(),3)=1,工资明细表!E$3,INDEX(工资明细表!$A:$Q,INT((ROW()-1)/3)+4,COLUMN())))</f>
        <v>0</v>
      </c>
      <c r="F59" s="30">
        <f>IF(MOD(ROW(),3)=0,"",IF(MOD(ROW(),3)=1,工资明细表!F$3,INDEX(工资明细表!$A:$Q,INT((ROW()-1)/3)+4,COLUMN())))</f>
        <v>0</v>
      </c>
      <c r="G59" s="30">
        <f>IF(MOD(ROW(),3)=0,"",IF(MOD(ROW(),3)=1,工资明细表!G$3,INDEX(工资明细表!$A:$Q,INT((ROW()-1)/3)+4,COLUMN())))</f>
        <v>0</v>
      </c>
      <c r="H59" s="30">
        <f>IF(MOD(ROW(),3)=0,"",IF(MOD(ROW(),3)=1,工资明细表!H$3,INDEX(工资明细表!$A:$Q,INT((ROW()-1)/3)+4,COLUMN())))</f>
        <v>0</v>
      </c>
      <c r="I59" s="30">
        <f>IF(MOD(ROW(),3)=0,"",IF(MOD(ROW(),3)=1,工资明细表!I$3,INDEX(工资明细表!$A:$Q,INT((ROW()-1)/3)+4,COLUMN())))</f>
        <v>0</v>
      </c>
      <c r="J59" s="30">
        <f>IF(MOD(ROW(),3)=0,"",IF(MOD(ROW(),3)=1,工资明细表!J$3,INDEX(工资明细表!$A:$Q,INT((ROW()-1)/3)+4,COLUMN())))</f>
        <v>0</v>
      </c>
      <c r="K59" s="30">
        <f>IF(MOD(ROW(),3)=0,"",IF(MOD(ROW(),3)=1,工资明细表!K$3,INDEX(工资明细表!$A:$Q,INT((ROW()-1)/3)+4,COLUMN())))</f>
        <v>0</v>
      </c>
      <c r="L59" s="30">
        <f>IF(MOD(ROW(),3)=0,"",IF(MOD(ROW(),3)=1,工资明细表!L$3,INDEX(工资明细表!$A:$Q,INT((ROW()-1)/3)+4,COLUMN())))</f>
        <v>0</v>
      </c>
      <c r="M59" s="30">
        <f>IF(MOD(ROW(),3)=0,"",IF(MOD(ROW(),3)=1,工资明细表!M$3,INDEX(工资明细表!$A:$Q,INT((ROW()-1)/3)+4,COLUMN())))</f>
        <v>0</v>
      </c>
      <c r="N59" s="30">
        <f>IF(MOD(ROW(),3)=0,"",IF(MOD(ROW(),3)=1,工资明细表!N$3,INDEX(工资明细表!$A:$Q,INT((ROW()-1)/3)+4,COLUMN())))</f>
        <v>0</v>
      </c>
      <c r="O59" s="30">
        <f>IF(MOD(ROW(),3)=0,"",IF(MOD(ROW(),3)=1,工资明细表!O$3,INDEX(工资明细表!$A:$Q,INT((ROW()-1)/3)+4,COLUMN())))</f>
        <v>0</v>
      </c>
      <c r="P59" s="30">
        <f>IF(MOD(ROW(),3)=0,"",IF(MOD(ROW(),3)=1,工资明细表!P$3,INDEX(工资明细表!$A:$Q,INT((ROW()-1)/3)+4,COLUMN())))</f>
        <v>0</v>
      </c>
    </row>
    <row r="60" spans="1:16" ht="20.100000000000001" customHeight="1" x14ac:dyDescent="0.2">
      <c r="A60" s="29" t="str">
        <f>IF(MOD(ROW(),3)=0,"",IF(MOD(ROW(),3)=1,工资明细表!A$3,INDEX(工资明细表!$A:$Q,INT((ROW()-1)/3)+4,COLUMN())))</f>
        <v/>
      </c>
      <c r="B60" s="29" t="str">
        <f>IF(MOD(ROW(),3)=0,"",IF(MOD(ROW(),3)=1,工资明细表!B$3,INDEX(工资明细表!$A:$Q,INT((ROW()-1)/3)+4,COLUMN())))</f>
        <v/>
      </c>
      <c r="C60" s="29" t="str">
        <f>IF(MOD(ROW(),3)=0,"",IF(MOD(ROW(),3)=1,工资明细表!C$3,INDEX(工资明细表!$A:$Q,INT((ROW()-1)/3)+4,COLUMN())))</f>
        <v/>
      </c>
      <c r="D60" s="30" t="str">
        <f>IF(MOD(ROW(),3)=0,"",IF(MOD(ROW(),3)=1,工资明细表!D$3,INDEX(工资明细表!$A:$Q,INT((ROW()-1)/3)+4,COLUMN())))</f>
        <v/>
      </c>
      <c r="E60" s="30" t="str">
        <f>IF(MOD(ROW(),3)=0,"",IF(MOD(ROW(),3)=1,工资明细表!E$3,INDEX(工资明细表!$A:$Q,INT((ROW()-1)/3)+4,COLUMN())))</f>
        <v/>
      </c>
      <c r="F60" s="30" t="str">
        <f>IF(MOD(ROW(),3)=0,"",IF(MOD(ROW(),3)=1,工资明细表!F$3,INDEX(工资明细表!$A:$Q,INT((ROW()-1)/3)+4,COLUMN())))</f>
        <v/>
      </c>
      <c r="G60" s="30" t="str">
        <f>IF(MOD(ROW(),3)=0,"",IF(MOD(ROW(),3)=1,工资明细表!G$3,INDEX(工资明细表!$A:$Q,INT((ROW()-1)/3)+4,COLUMN())))</f>
        <v/>
      </c>
      <c r="H60" s="30" t="str">
        <f>IF(MOD(ROW(),3)=0,"",IF(MOD(ROW(),3)=1,工资明细表!H$3,INDEX(工资明细表!$A:$Q,INT((ROW()-1)/3)+4,COLUMN())))</f>
        <v/>
      </c>
      <c r="I60" s="30" t="str">
        <f>IF(MOD(ROW(),3)=0,"",IF(MOD(ROW(),3)=1,工资明细表!I$3,INDEX(工资明细表!$A:$Q,INT((ROW()-1)/3)+4,COLUMN())))</f>
        <v/>
      </c>
      <c r="J60" s="30" t="str">
        <f>IF(MOD(ROW(),3)=0,"",IF(MOD(ROW(),3)=1,工资明细表!J$3,INDEX(工资明细表!$A:$Q,INT((ROW()-1)/3)+4,COLUMN())))</f>
        <v/>
      </c>
      <c r="K60" s="30" t="str">
        <f>IF(MOD(ROW(),3)=0,"",IF(MOD(ROW(),3)=1,工资明细表!K$3,INDEX(工资明细表!$A:$Q,INT((ROW()-1)/3)+4,COLUMN())))</f>
        <v/>
      </c>
      <c r="L60" s="30" t="str">
        <f>IF(MOD(ROW(),3)=0,"",IF(MOD(ROW(),3)=1,工资明细表!L$3,INDEX(工资明细表!$A:$Q,INT((ROW()-1)/3)+4,COLUMN())))</f>
        <v/>
      </c>
      <c r="M60" s="30" t="str">
        <f>IF(MOD(ROW(),3)=0,"",IF(MOD(ROW(),3)=1,工资明细表!M$3,INDEX(工资明细表!$A:$Q,INT((ROW()-1)/3)+4,COLUMN())))</f>
        <v/>
      </c>
      <c r="N60" s="30" t="str">
        <f>IF(MOD(ROW(),3)=0,"",IF(MOD(ROW(),3)=1,工资明细表!N$3,INDEX(工资明细表!$A:$Q,INT((ROW()-1)/3)+4,COLUMN())))</f>
        <v/>
      </c>
      <c r="O60" s="30" t="str">
        <f>IF(MOD(ROW(),3)=0,"",IF(MOD(ROW(),3)=1,工资明细表!O$3,INDEX(工资明细表!$A:$Q,INT((ROW()-1)/3)+4,COLUMN())))</f>
        <v/>
      </c>
      <c r="P60" s="30" t="str">
        <f>IF(MOD(ROW(),3)=0,"",IF(MOD(ROW(),3)=1,工资明细表!P$3,INDEX(工资明细表!$A:$Q,INT((ROW()-1)/3)+4,COLUMN())))</f>
        <v/>
      </c>
    </row>
  </sheetData>
  <phoneticPr fontId="28" type="noConversion"/>
  <conditionalFormatting sqref="A1:P59">
    <cfRule type="cellIs" dxfId="0" priority="1" operator="equal">
      <formula>$B$36</formula>
    </cfRule>
  </conditionalFormatting>
  <printOptions horizontalCentered="1"/>
  <pageMargins left="0.196850393700787" right="0.196850393700787" top="0.59055118110236204" bottom="0.39370078740157499" header="0.31496062992126" footer="0.31496062992126"/>
  <pageSetup paperSize="9" scale="83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9</vt:i4>
      </vt:variant>
    </vt:vector>
  </HeadingPairs>
  <TitlesOfParts>
    <vt:vector size="20" baseType="lpstr">
      <vt:lpstr>首页</vt:lpstr>
      <vt:lpstr>税率表</vt:lpstr>
      <vt:lpstr>员工基础资料表</vt:lpstr>
      <vt:lpstr>考勤统计表</vt:lpstr>
      <vt:lpstr>工资明细表</vt:lpstr>
      <vt:lpstr>部门汇总</vt:lpstr>
      <vt:lpstr>查询员工工资</vt:lpstr>
      <vt:lpstr>银行发放表</vt:lpstr>
      <vt:lpstr>工资条</vt:lpstr>
      <vt:lpstr>工资凭证表</vt:lpstr>
      <vt:lpstr>设计说明</vt:lpstr>
      <vt:lpstr>部门汇总!Print_Area</vt:lpstr>
      <vt:lpstr>工资明细表!Print_Area</vt:lpstr>
      <vt:lpstr>工资凭证表!Print_Area</vt:lpstr>
      <vt:lpstr>工资条!Print_Area</vt:lpstr>
      <vt:lpstr>考勤统计表!Print_Area</vt:lpstr>
      <vt:lpstr>设计说明!Print_Area</vt:lpstr>
      <vt:lpstr>税率表!Print_Area</vt:lpstr>
      <vt:lpstr>银行发放表!Print_Area</vt:lpstr>
      <vt:lpstr>员工基础资料表!Print_Area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2018-11-20T08:28:07Z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